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ingruppe.sharepoint.com/sites/DIN-FuT/Shared Documents/General/Spezifikationen/CWA/CWA xxxxx_CIRC-UITS_Use-case EN 45554/04_Projects/"/>
    </mc:Choice>
  </mc:AlternateContent>
  <xr:revisionPtr revIDLastSave="84" documentId="11_98071840E4D4A85FC2F28D5CC2B581ECA6278BEF" xr6:coauthVersionLast="47" xr6:coauthVersionMax="47" xr10:uidLastSave="{A9018E79-8056-4D00-BDBD-8C11EB191150}"/>
  <bookViews>
    <workbookView xWindow="-120" yWindow="-120" windowWidth="29040" windowHeight="17640" xr2:uid="{00000000-000D-0000-FFFF-FFFF00000000}"/>
  </bookViews>
  <sheets>
    <sheet name="Overview" sheetId="1" r:id="rId1"/>
    <sheet name="Disassembly Depth" sheetId="3" r:id="rId2"/>
    <sheet name="Conversion table" sheetId="4" r:id="rId3"/>
  </sheets>
  <definedNames>
    <definedName name="ddmax">'Disassembly Depth'!$H$17</definedName>
    <definedName name="difficulty_of_disassembly__alpha">'Disassembly Depth'!$H$10:$H$14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J11" i="1"/>
  <c r="J8" i="1"/>
  <c r="J7" i="1"/>
  <c r="J6" i="1"/>
  <c r="J5" i="1"/>
  <c r="J4" i="1"/>
  <c r="G4" i="1"/>
  <c r="J9" i="1"/>
  <c r="J12" i="1"/>
  <c r="J14" i="3"/>
  <c r="J13" i="3"/>
  <c r="J12" i="3"/>
  <c r="J11" i="3"/>
  <c r="J10" i="3"/>
  <c r="E9" i="3"/>
  <c r="B9" i="3"/>
  <c r="O17" i="1"/>
  <c r="L17" i="1"/>
  <c r="I17" i="1"/>
  <c r="F17" i="1"/>
  <c r="C17" i="1"/>
  <c r="B17" i="1"/>
  <c r="P15" i="1"/>
  <c r="M15" i="1"/>
  <c r="J15" i="1"/>
  <c r="G15" i="1"/>
  <c r="D15" i="1"/>
  <c r="P14" i="1"/>
  <c r="M14" i="1"/>
  <c r="J14" i="1"/>
  <c r="G14" i="1"/>
  <c r="D14" i="1"/>
  <c r="P13" i="1"/>
  <c r="M13" i="1"/>
  <c r="G13" i="1"/>
  <c r="D13" i="1"/>
  <c r="P12" i="1"/>
  <c r="M12" i="1"/>
  <c r="G12" i="1"/>
  <c r="D12" i="1"/>
  <c r="P11" i="1"/>
  <c r="M11" i="1"/>
  <c r="G11" i="1"/>
  <c r="D11" i="1"/>
  <c r="P10" i="1"/>
  <c r="M10" i="1"/>
  <c r="J10" i="1"/>
  <c r="G10" i="1"/>
  <c r="D10" i="1"/>
  <c r="P9" i="1"/>
  <c r="M9" i="1"/>
  <c r="G9" i="1"/>
  <c r="D9" i="1"/>
  <c r="P8" i="1"/>
  <c r="M8" i="1"/>
  <c r="G8" i="1"/>
  <c r="D8" i="1"/>
  <c r="P7" i="1"/>
  <c r="M7" i="1"/>
  <c r="G7" i="1"/>
  <c r="D7" i="1"/>
  <c r="P6" i="1"/>
  <c r="M6" i="1"/>
  <c r="G6" i="1"/>
  <c r="D6" i="1"/>
  <c r="P5" i="1"/>
  <c r="M5" i="1"/>
  <c r="G5" i="1"/>
  <c r="D5" i="1"/>
  <c r="P4" i="1"/>
  <c r="M4" i="1"/>
  <c r="D4" i="1"/>
  <c r="E26" i="3" l="1"/>
  <c r="E17" i="3"/>
  <c r="E24" i="3"/>
  <c r="E30" i="3"/>
  <c r="O19" i="1"/>
  <c r="L19" i="1"/>
  <c r="E21" i="3"/>
  <c r="E23" i="3"/>
  <c r="H23" i="3" s="1"/>
  <c r="E27" i="3"/>
  <c r="H26" i="3" s="1"/>
  <c r="E18" i="3"/>
  <c r="H17" i="3" s="1"/>
  <c r="I17" i="3" s="1"/>
  <c r="J17" i="3" s="1"/>
  <c r="E29" i="3"/>
  <c r="H29" i="3" s="1"/>
  <c r="E20" i="3"/>
  <c r="F19" i="1"/>
  <c r="I26" i="3" l="1"/>
  <c r="J26" i="3" s="1"/>
  <c r="I23" i="3"/>
  <c r="J23" i="3" s="1"/>
  <c r="I19" i="1"/>
  <c r="C19" i="1"/>
  <c r="I29" i="3"/>
  <c r="J29" i="3" s="1"/>
  <c r="H20" i="3"/>
  <c r="I20" i="3" s="1"/>
  <c r="J20" i="3" s="1"/>
  <c r="B21" i="1" l="1"/>
</calcChain>
</file>

<file path=xl/sharedStrings.xml><?xml version="1.0" encoding="utf-8"?>
<sst xmlns="http://schemas.openxmlformats.org/spreadsheetml/2006/main" count="146" uniqueCount="95">
  <si>
    <t>General</t>
  </si>
  <si>
    <t>Part 1</t>
  </si>
  <si>
    <t>Part 2</t>
  </si>
  <si>
    <t>Part 3</t>
  </si>
  <si>
    <t>Part 4</t>
  </si>
  <si>
    <t>Product</t>
  </si>
  <si>
    <t>Criteria</t>
  </si>
  <si>
    <t>Factors</t>
  </si>
  <si>
    <t>Points</t>
  </si>
  <si>
    <t>Class</t>
  </si>
  <si>
    <t>Disassembly Depth</t>
  </si>
  <si>
    <t>Fasteners and Connectors</t>
  </si>
  <si>
    <t>Tools</t>
  </si>
  <si>
    <t>Availability of spare parts</t>
  </si>
  <si>
    <t>Classification of spare parts availability by duration of availability</t>
  </si>
  <si>
    <t>Classification of spare part interfaces</t>
  </si>
  <si>
    <t>Types and availability of information</t>
  </si>
  <si>
    <t>Diagnostic Support and interfaces</t>
  </si>
  <si>
    <t>Working environment</t>
  </si>
  <si>
    <t>Datamanagement</t>
  </si>
  <si>
    <t>Skill level</t>
  </si>
  <si>
    <t>Password and factory reset for reuse</t>
  </si>
  <si>
    <t xml:space="preserve">Availability of old appliances + Identification in operating environment </t>
  </si>
  <si>
    <t>Sum of Factors always 100% !</t>
  </si>
  <si>
    <t>Result</t>
  </si>
  <si>
    <t>Factor Final Assessment</t>
  </si>
  <si>
    <t>Final Assessment</t>
  </si>
  <si>
    <t>component list</t>
  </si>
  <si>
    <t>junction list</t>
  </si>
  <si>
    <t>n</t>
  </si>
  <si>
    <t>f</t>
  </si>
  <si>
    <t>α</t>
  </si>
  <si>
    <r>
      <t>f</t>
    </r>
    <r>
      <rPr>
        <vertAlign val="subscript"/>
        <sz val="16"/>
        <color theme="1"/>
        <rFont val="Calibri"/>
        <scheme val="minor"/>
      </rPr>
      <t>Dk</t>
    </r>
  </si>
  <si>
    <r>
      <rPr>
        <sz val="16"/>
        <color theme="1"/>
        <rFont val="Calibri"/>
      </rPr>
      <t>α</t>
    </r>
    <r>
      <rPr>
        <sz val="11.2"/>
        <color theme="1"/>
        <rFont val="Calibri"/>
      </rPr>
      <t>x f</t>
    </r>
    <r>
      <rPr>
        <vertAlign val="subscript"/>
        <sz val="11.2"/>
        <color theme="1"/>
        <rFont val="Calibri"/>
      </rPr>
      <t>Dk</t>
    </r>
  </si>
  <si>
    <t>J1</t>
  </si>
  <si>
    <t>J2</t>
  </si>
  <si>
    <t>J3</t>
  </si>
  <si>
    <t>J4</t>
  </si>
  <si>
    <t>J5</t>
  </si>
  <si>
    <r>
      <t xml:space="preserve"> DD</t>
    </r>
    <r>
      <rPr>
        <vertAlign val="subscript"/>
        <sz val="16"/>
        <color theme="1"/>
        <rFont val="Calibri"/>
        <scheme val="minor"/>
      </rPr>
      <t>max</t>
    </r>
  </si>
  <si>
    <t>Normed</t>
  </si>
  <si>
    <r>
      <t>n</t>
    </r>
    <r>
      <rPr>
        <vertAlign val="subscript"/>
        <sz val="16"/>
        <color theme="0"/>
        <rFont val="Calibri"/>
        <scheme val="minor"/>
      </rPr>
      <t>d</t>
    </r>
  </si>
  <si>
    <r>
      <t>dd</t>
    </r>
    <r>
      <rPr>
        <vertAlign val="subscript"/>
        <sz val="16"/>
        <color theme="1"/>
        <rFont val="Calibri"/>
        <scheme val="minor"/>
      </rPr>
      <t>sc</t>
    </r>
  </si>
  <si>
    <r>
      <t>dd</t>
    </r>
    <r>
      <rPr>
        <vertAlign val="subscript"/>
        <sz val="16"/>
        <color theme="1"/>
        <rFont val="Calibri"/>
        <scheme val="minor"/>
      </rPr>
      <t>max</t>
    </r>
  </si>
  <si>
    <t>β</t>
  </si>
  <si>
    <r>
      <t>dd</t>
    </r>
    <r>
      <rPr>
        <vertAlign val="subscript"/>
        <sz val="16"/>
        <color theme="1"/>
        <rFont val="Calibri"/>
        <scheme val="minor"/>
      </rPr>
      <t>JC</t>
    </r>
  </si>
  <si>
    <t>Use Case 1</t>
  </si>
  <si>
    <t>dd</t>
  </si>
  <si>
    <t>Use Case 2</t>
  </si>
  <si>
    <t>Use Case 3</t>
  </si>
  <si>
    <t>Use Case 4</t>
  </si>
  <si>
    <t>––––––––</t>
  </si>
  <si>
    <t>add new criteria at the bottom!</t>
  </si>
  <si>
    <t>A</t>
  </si>
  <si>
    <t>B</t>
  </si>
  <si>
    <t>C</t>
  </si>
  <si>
    <t>D</t>
  </si>
  <si>
    <t>E</t>
  </si>
  <si>
    <t>F</t>
  </si>
  <si>
    <t>G</t>
  </si>
  <si>
    <t>H</t>
  </si>
  <si>
    <t>Description</t>
  </si>
  <si>
    <t>Reference</t>
  </si>
  <si>
    <t>Comments</t>
  </si>
  <si>
    <t>A: Database for finding specific old appliances
B: Clearly recognisable by (customer) label when installed / clearly recognisable via electrical interface
C: Identification is no longer possible</t>
  </si>
  <si>
    <t>A: Use environment 
B: Workshop environment 
C: Production-equivalent environment</t>
  </si>
  <si>
    <t>EN 45554:2020-2, Annex 4.5</t>
  </si>
  <si>
    <t>A: Reusable
B: Removable
C: Neither reusable nor removable</t>
  </si>
  <si>
    <t>EN 45554:2020-2, Annex 4.3</t>
  </si>
  <si>
    <t>A: Built-in or no data stored (The product does not save data or has integrated tools for secure deleting).
B: On request (Secure data deletion or transfer is available on request, e.g. through external software or services).
C: Not available (There is no way to securely delete or transfer data).</t>
  </si>
  <si>
    <t>EN 45554:2020-2, Annex 4.4.11</t>
  </si>
  <si>
    <t>A: DT = 1
B: DT = 2
C: DT = 3 = Referenz
D: DT&gt; Referenz
Note: This is one possible option to rate the disassembly depth. An alternative is depicted in table "Disassembly Depth"</t>
  </si>
  <si>
    <t>One possible way - alternative see next line</t>
  </si>
  <si>
    <t xml:space="preserve">Disassembly </t>
  </si>
  <si>
    <t>see register card</t>
  </si>
  <si>
    <t>A: Intuitive interface
B: Coded interface with public reference table
C: Publicly available hardware / software interface
D: Proprietary interface
E: Not possible with any type of interface</t>
  </si>
  <si>
    <t>EN 45554:2020-2, Annex 4.7</t>
  </si>
  <si>
    <t>A: Layman
B: Generalist
C: Expert
D: Manufacturer or authorized expert 
E: Not feasible with any existing skill</t>
  </si>
  <si>
    <t>EN 45554:2020-2, Annex 4.6</t>
  </si>
  <si>
    <t>A: Standard part with standard interface  
B: Proprietary part with standard interface
C: Proprietary part with non-standard interface</t>
  </si>
  <si>
    <t>EN 45554:2020-2, Annex 4.8</t>
  </si>
  <si>
    <t>A: Publicly available
B: Available to independent repair service providers
C: Available to manufacturer-authorized repair service providers 
D: Available to the manufacturer only
E: No spare parts available</t>
  </si>
  <si>
    <t>A: Comprehensive information available (Detailed and complete repair instructions, including wiring diagrams, diagnostic software and parts lists).
B: Basic information available (Sufficient information for basic repairs, but may not be complete).
C: No information available</t>
  </si>
  <si>
    <t>EN 45554:2020-2, Annex 4.9</t>
  </si>
  <si>
    <t xml:space="preserve">A: Long-term availability (Spare parts are available for a period that covers the expected service life of the product).
B: Mid-term availabiltiy (Spare parts are available for a period that covers the average service life of the product).
C: Short-term availabiltiy (Spare parts are available for a short period of time, e.g. two years after the product is sold).
D: No information on duration of availability </t>
  </si>
  <si>
    <t xml:space="preserve">A: Feasible with: 
— the use of no tool, or 
— a tool or set of tools that is supplied 
 with the product or spare part, or 
— basic tools as listed in Table A.3
B: Feasible with product group specific tools
C: Feasible with other commercially available 
tools 
D: Feasible with proprietary tools 
E: Not feasible with any existing tool </t>
  </si>
  <si>
    <t>EN 45554:2020-2, Annex 4.4</t>
  </si>
  <si>
    <t xml:space="preserve">A: Integrated reset 
B: External reset
C: Service reset
D: No reset </t>
  </si>
  <si>
    <t>EN 45554:2020-2, Annex 4.12</t>
  </si>
  <si>
    <t>Classification of information availability by target groups</t>
  </si>
  <si>
    <t>A: Publicly available
B: Available to independent repair service providers
C: Available to manufacturer-authorized repair service providers
D: Available to the manufacturer only</t>
  </si>
  <si>
    <t>Return options</t>
  </si>
  <si>
    <t xml:space="preserve">A: Comprehensive return options
B: Basic return options
C: No return options </t>
  </si>
  <si>
    <t>EN 45554:2020-2, Annex 4.10</t>
  </si>
  <si>
    <t>Formula according to Giudice and Kassem. End-of-life impact reduction through analysis and redistribution of disassembly depth: A case study in electronic device redesign. Computers &amp; Industrial Engineering. Elsevier. October 2009. 57(3). 677-690. Available at: https://www.sciencedirect.com/science/article/abs/pii/S036083520900014X, formular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</si>
</sst>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theme="9" tint="-0.499984740745262"/>
      <name val="Calibri"/>
      <scheme val="minor"/>
    </font>
    <font>
      <sz val="10"/>
      <color theme="1"/>
      <name val="Calibri"/>
      <scheme val="minor"/>
    </font>
    <font>
      <b/>
      <sz val="11"/>
      <color theme="1"/>
      <name val="Calibri"/>
      <scheme val="minor"/>
    </font>
    <font>
      <sz val="16"/>
      <color theme="1"/>
      <name val="Calibri"/>
      <scheme val="minor"/>
    </font>
    <font>
      <sz val="16"/>
      <color theme="1"/>
      <name val="Calibri"/>
    </font>
    <font>
      <b/>
      <sz val="18"/>
      <color theme="1"/>
      <name val="Calibri"/>
      <scheme val="minor"/>
    </font>
    <font>
      <sz val="12"/>
      <color theme="1"/>
      <name val="Calibri"/>
      <scheme val="minor"/>
    </font>
    <font>
      <sz val="11"/>
      <color theme="1"/>
      <name val="Calibri"/>
      <scheme val="minor"/>
    </font>
    <font>
      <vertAlign val="subscript"/>
      <sz val="16"/>
      <color theme="1"/>
      <name val="Calibri"/>
      <scheme val="minor"/>
    </font>
    <font>
      <sz val="11.2"/>
      <color theme="1"/>
      <name val="Calibri"/>
    </font>
    <font>
      <vertAlign val="subscript"/>
      <sz val="11.2"/>
      <color theme="1"/>
      <name val="Calibri"/>
    </font>
    <font>
      <sz val="11"/>
      <color rgb="FF000000"/>
      <name val="Cambria"/>
      <family val="1"/>
      <charset val="1"/>
    </font>
    <font>
      <sz val="16"/>
      <color theme="0"/>
      <name val="Calibri"/>
      <scheme val="minor"/>
    </font>
    <font>
      <sz val="16"/>
      <color theme="0"/>
      <name val="Calibri"/>
    </font>
    <font>
      <vertAlign val="subscript"/>
      <sz val="16"/>
      <color theme="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8"/>
      </patternFill>
    </fill>
    <fill>
      <patternFill patternType="solid">
        <fgColor theme="8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9"/>
      </left>
      <right/>
      <top style="thin">
        <color theme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9" fontId="9" fillId="0" borderId="0" applyFont="0" applyFill="0" applyBorder="0" applyProtection="0"/>
  </cellStyleXfs>
  <cellXfs count="96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textRotation="90" wrapText="1"/>
    </xf>
    <xf numFmtId="0" fontId="0" fillId="0" borderId="7" xfId="0" applyBorder="1" applyAlignment="1">
      <alignment textRotation="90"/>
    </xf>
    <xf numFmtId="0" fontId="0" fillId="0" borderId="6" xfId="0" applyBorder="1" applyAlignment="1">
      <alignment textRotation="90"/>
    </xf>
    <xf numFmtId="0" fontId="0" fillId="0" borderId="8" xfId="0" applyBorder="1" applyAlignment="1">
      <alignment horizontal="center" textRotation="90"/>
    </xf>
    <xf numFmtId="0" fontId="0" fillId="0" borderId="9" xfId="0" applyBorder="1"/>
    <xf numFmtId="9" fontId="2" fillId="0" borderId="4" xfId="3" applyFont="1" applyBorder="1"/>
    <xf numFmtId="1" fontId="0" fillId="0" borderId="3" xfId="3" applyNumberFormat="1" applyFont="1" applyBorder="1"/>
    <xf numFmtId="1" fontId="3" fillId="0" borderId="5" xfId="0" applyNumberFormat="1" applyFont="1" applyBorder="1" applyAlignment="1">
      <alignment horizontal="center"/>
    </xf>
    <xf numFmtId="1" fontId="0" fillId="0" borderId="5" xfId="0" applyNumberFormat="1" applyBorder="1"/>
    <xf numFmtId="0" fontId="0" fillId="0" borderId="0" xfId="3" applyNumberFormat="1" applyFont="1"/>
    <xf numFmtId="0" fontId="0" fillId="0" borderId="5" xfId="0" applyBorder="1" applyAlignment="1">
      <alignment horizontal="center"/>
    </xf>
    <xf numFmtId="9" fontId="2" fillId="0" borderId="1" xfId="3" applyFont="1" applyBorder="1"/>
    <xf numFmtId="0" fontId="3" fillId="0" borderId="0" xfId="0" applyFont="1"/>
    <xf numFmtId="9" fontId="2" fillId="0" borderId="7" xfId="3" applyFont="1" applyBorder="1"/>
    <xf numFmtId="0" fontId="2" fillId="0" borderId="7" xfId="0" applyFont="1" applyBorder="1"/>
    <xf numFmtId="0" fontId="0" fillId="0" borderId="8" xfId="0" applyBorder="1" applyAlignment="1">
      <alignment horizontal="center"/>
    </xf>
    <xf numFmtId="0" fontId="0" fillId="0" borderId="8" xfId="0" applyBorder="1"/>
    <xf numFmtId="9" fontId="2" fillId="0" borderId="7" xfId="0" applyNumberFormat="1" applyFont="1" applyBorder="1"/>
    <xf numFmtId="2" fontId="0" fillId="0" borderId="0" xfId="0" applyNumberFormat="1"/>
    <xf numFmtId="9" fontId="0" fillId="0" borderId="1" xfId="3" applyFont="1" applyBorder="1"/>
    <xf numFmtId="2" fontId="4" fillId="0" borderId="0" xfId="0" applyNumberFormat="1" applyFont="1"/>
    <xf numFmtId="2" fontId="0" fillId="0" borderId="1" xfId="3" applyNumberFormat="1" applyFont="1" applyBorder="1"/>
    <xf numFmtId="2" fontId="1" fillId="3" borderId="1" xfId="2" applyNumberFormat="1" applyBorder="1"/>
    <xf numFmtId="2" fontId="0" fillId="0" borderId="6" xfId="0" applyNumberFormat="1" applyBorder="1"/>
    <xf numFmtId="2" fontId="0" fillId="0" borderId="7" xfId="3" applyNumberFormat="1" applyFont="1" applyBorder="1"/>
    <xf numFmtId="0" fontId="5" fillId="0" borderId="0" xfId="0" applyFont="1"/>
    <xf numFmtId="0" fontId="5" fillId="0" borderId="4" xfId="0" applyFont="1" applyBorder="1"/>
    <xf numFmtId="0" fontId="5" fillId="0" borderId="5" xfId="0" applyFont="1" applyBorder="1"/>
    <xf numFmtId="0" fontId="5" fillId="0" borderId="3" xfId="0" applyFont="1" applyBorder="1"/>
    <xf numFmtId="0" fontId="0" fillId="0" borderId="5" xfId="0" applyBorder="1"/>
    <xf numFmtId="0" fontId="5" fillId="0" borderId="2" xfId="0" applyFont="1" applyBorder="1"/>
    <xf numFmtId="0" fontId="5" fillId="0" borderId="2" xfId="0" quotePrefix="1" applyFont="1" applyBorder="1"/>
    <xf numFmtId="0" fontId="5" fillId="0" borderId="1" xfId="0" applyFont="1" applyBorder="1"/>
    <xf numFmtId="9" fontId="5" fillId="0" borderId="0" xfId="3" applyFont="1"/>
    <xf numFmtId="0" fontId="5" fillId="0" borderId="7" xfId="0" applyFont="1" applyBorder="1"/>
    <xf numFmtId="0" fontId="5" fillId="0" borderId="8" xfId="0" applyFont="1" applyBorder="1"/>
    <xf numFmtId="0" fontId="5" fillId="0" borderId="6" xfId="0" applyFont="1" applyBorder="1"/>
    <xf numFmtId="9" fontId="5" fillId="0" borderId="6" xfId="3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1" fontId="7" fillId="0" borderId="13" xfId="0" applyNumberFormat="1" applyFont="1" applyBorder="1"/>
    <xf numFmtId="0" fontId="5" fillId="0" borderId="14" xfId="0" applyFont="1" applyBorder="1"/>
    <xf numFmtId="0" fontId="5" fillId="0" borderId="15" xfId="0" applyFont="1" applyBorder="1"/>
    <xf numFmtId="9" fontId="5" fillId="0" borderId="16" xfId="3" applyFont="1" applyBorder="1"/>
    <xf numFmtId="1" fontId="7" fillId="0" borderId="17" xfId="0" applyNumberFormat="1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9" fontId="5" fillId="0" borderId="21" xfId="3" applyFont="1" applyBorder="1"/>
    <xf numFmtId="1" fontId="7" fillId="0" borderId="21" xfId="0" applyNumberFormat="1" applyFont="1" applyBorder="1"/>
    <xf numFmtId="1" fontId="7" fillId="0" borderId="16" xfId="0" applyNumberFormat="1" applyFont="1" applyBorder="1"/>
    <xf numFmtId="0" fontId="5" fillId="0" borderId="23" xfId="0" applyFont="1" applyBorder="1"/>
    <xf numFmtId="0" fontId="5" fillId="0" borderId="22" xfId="0" applyFont="1" applyBorder="1"/>
    <xf numFmtId="0" fontId="5" fillId="0" borderId="24" xfId="0" applyFont="1" applyBorder="1"/>
    <xf numFmtId="9" fontId="5" fillId="0" borderId="25" xfId="3" applyFont="1" applyBorder="1"/>
    <xf numFmtId="1" fontId="7" fillId="0" borderId="25" xfId="0" applyNumberFormat="1" applyFont="1" applyBorder="1"/>
    <xf numFmtId="0" fontId="0" fillId="0" borderId="23" xfId="0" applyBorder="1"/>
    <xf numFmtId="0" fontId="5" fillId="0" borderId="25" xfId="0" applyFont="1" applyBorder="1"/>
    <xf numFmtId="0" fontId="5" fillId="0" borderId="21" xfId="0" applyFont="1" applyBorder="1"/>
    <xf numFmtId="0" fontId="8" fillId="0" borderId="0" xfId="0" applyFont="1"/>
    <xf numFmtId="0" fontId="1" fillId="2" borderId="0" xfId="1"/>
    <xf numFmtId="0" fontId="0" fillId="0" borderId="0" xfId="0" applyAlignment="1">
      <alignment wrapText="1"/>
    </xf>
    <xf numFmtId="0" fontId="0" fillId="0" borderId="26" xfId="0" applyBorder="1"/>
    <xf numFmtId="0" fontId="13" fillId="0" borderId="0" xfId="0" applyFont="1" applyAlignment="1">
      <alignment wrapText="1"/>
    </xf>
    <xf numFmtId="0" fontId="13" fillId="0" borderId="27" xfId="0" applyFont="1" applyBorder="1" applyAlignment="1">
      <alignment wrapText="1"/>
    </xf>
    <xf numFmtId="0" fontId="14" fillId="4" borderId="1" xfId="0" quotePrefix="1" applyFont="1" applyFill="1" applyBorder="1" applyAlignment="1">
      <alignment horizontal="right"/>
    </xf>
    <xf numFmtId="0" fontId="14" fillId="4" borderId="1" xfId="0" applyFont="1" applyFill="1" applyBorder="1"/>
    <xf numFmtId="0" fontId="14" fillId="4" borderId="0" xfId="0" applyFont="1" applyFill="1"/>
    <xf numFmtId="0" fontId="15" fillId="4" borderId="0" xfId="0" applyFont="1" applyFill="1"/>
    <xf numFmtId="0" fontId="14" fillId="4" borderId="6" xfId="0" applyFont="1" applyFill="1" applyBorder="1"/>
    <xf numFmtId="0" fontId="15" fillId="4" borderId="1" xfId="0" quotePrefix="1" applyFont="1" applyFill="1" applyBorder="1" applyAlignment="1">
      <alignment horizontal="right"/>
    </xf>
    <xf numFmtId="0" fontId="14" fillId="4" borderId="14" xfId="0" quotePrefix="1" applyFont="1" applyFill="1" applyBorder="1" applyAlignment="1">
      <alignment horizontal="right"/>
    </xf>
    <xf numFmtId="0" fontId="15" fillId="4" borderId="22" xfId="0" quotePrefix="1" applyFont="1" applyFill="1" applyBorder="1" applyAlignment="1">
      <alignment horizontal="right"/>
    </xf>
    <xf numFmtId="2" fontId="1" fillId="3" borderId="1" xfId="2" applyNumberFormat="1" applyBorder="1" applyAlignment="1">
      <alignment horizontal="center"/>
    </xf>
    <xf numFmtId="2" fontId="1" fillId="3" borderId="0" xfId="2" applyNumberFormat="1" applyAlignment="1">
      <alignment horizontal="center"/>
    </xf>
    <xf numFmtId="2" fontId="1" fillId="3" borderId="2" xfId="2" applyNumberFormat="1" applyBorder="1" applyAlignment="1">
      <alignment horizontal="center"/>
    </xf>
    <xf numFmtId="0" fontId="1" fillId="3" borderId="1" xfId="2" applyBorder="1" applyAlignment="1">
      <alignment horizontal="center"/>
    </xf>
    <xf numFmtId="0" fontId="1" fillId="3" borderId="0" xfId="2" applyAlignment="1">
      <alignment horizontal="center"/>
    </xf>
    <xf numFmtId="0" fontId="1" fillId="3" borderId="2" xfId="2" applyBorder="1" applyAlignment="1">
      <alignment horizontal="center"/>
    </xf>
    <xf numFmtId="9" fontId="0" fillId="0" borderId="1" xfId="3" applyFont="1" applyBorder="1" applyAlignment="1">
      <alignment horizontal="left"/>
    </xf>
    <xf numFmtId="9" fontId="0" fillId="0" borderId="0" xfId="3" applyFont="1" applyAlignment="1">
      <alignment horizontal="left"/>
    </xf>
    <xf numFmtId="0" fontId="0" fillId="0" borderId="2" xfId="0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">
    <cellStyle name="Akzent2" xfId="1" builtinId="33"/>
    <cellStyle name="Akzent5" xfId="2" builtinId="45"/>
    <cellStyle name="Prozent" xfId="3" builtinId="5"/>
    <cellStyle name="Standard" xfId="0" builtinId="0"/>
  </cellStyles>
  <dxfs count="2">
    <dxf>
      <alignment wrapText="1"/>
    </dxf>
    <dxf>
      <alignment vertical="bottom" textRotation="0" wrapText="1" relativeIndent="0" shrinkToFi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8" displayName="Tabelle18" ref="A3:L38">
  <autoFilter ref="A3:L38" xr:uid="{00000000-0009-0000-0100-000001000000}"/>
  <sortState xmlns:xlrd2="http://schemas.microsoft.com/office/spreadsheetml/2017/richdata2" ref="A4:J38">
    <sortCondition ref="A3:A38"/>
  </sortState>
  <tableColumns count="12">
    <tableColumn id="1" xr3:uid="{00000000-0010-0000-0000-000001000000}" name="Criteria"/>
    <tableColumn id="2" xr3:uid="{00000000-0010-0000-0000-000002000000}" name="A"/>
    <tableColumn id="3" xr3:uid="{00000000-0010-0000-0000-000003000000}" name="B"/>
    <tableColumn id="4" xr3:uid="{00000000-0010-0000-0000-000004000000}" name="C"/>
    <tableColumn id="5" xr3:uid="{00000000-0010-0000-0000-000005000000}" name="D"/>
    <tableColumn id="6" xr3:uid="{00000000-0010-0000-0000-000006000000}" name="E"/>
    <tableColumn id="7" xr3:uid="{00000000-0010-0000-0000-000007000000}" name="F"/>
    <tableColumn id="8" xr3:uid="{00000000-0010-0000-0000-000008000000}" name="G"/>
    <tableColumn id="9" xr3:uid="{00000000-0010-0000-0000-000009000000}" name="H"/>
    <tableColumn id="10" xr3:uid="{00000000-0010-0000-0000-00000A000000}" name="Description" dataDxfId="1"/>
    <tableColumn id="11" xr3:uid="{C5BD4EE4-E10C-42D1-AC12-1E14A323FCCA}" name="Reference" dataDxfId="0"/>
    <tableColumn id="12" xr3:uid="{B5298F11-6F10-4870-A1EE-D4324F0079F1}" name="Comments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0"/>
  <sheetViews>
    <sheetView tabSelected="1" zoomScale="115" workbookViewId="0">
      <selection activeCell="T6" sqref="T6"/>
    </sheetView>
  </sheetViews>
  <sheetFormatPr baseColWidth="10" defaultColWidth="11.42578125" defaultRowHeight="15" x14ac:dyDescent="0.25"/>
  <cols>
    <col min="1" max="1" width="65.7109375" customWidth="1"/>
    <col min="2" max="2" width="12.28515625" customWidth="1"/>
    <col min="3" max="3" width="4.28515625" style="1" customWidth="1"/>
    <col min="4" max="4" width="5.7109375" customWidth="1"/>
    <col min="5" max="5" width="7.28515625" style="2" customWidth="1"/>
    <col min="6" max="6" width="4.28515625" style="1" customWidth="1"/>
    <col min="7" max="7" width="4.28515625" customWidth="1"/>
    <col min="8" max="8" width="5.5703125" style="3" customWidth="1"/>
    <col min="9" max="9" width="4.28515625" style="1" customWidth="1"/>
    <col min="10" max="10" width="4.28515625" customWidth="1"/>
    <col min="11" max="11" width="7.7109375" style="3" customWidth="1"/>
    <col min="12" max="12" width="4.28515625" style="1" customWidth="1"/>
    <col min="13" max="13" width="4.28515625" customWidth="1"/>
    <col min="14" max="14" width="4.28515625" style="3" customWidth="1"/>
    <col min="15" max="15" width="7" style="1" customWidth="1"/>
    <col min="16" max="16" width="5.28515625" customWidth="1"/>
    <col min="17" max="17" width="4.28515625" style="2" customWidth="1"/>
  </cols>
  <sheetData>
    <row r="1" spans="1:32" s="4" customFormat="1" ht="14.45" customHeight="1" x14ac:dyDescent="0.25">
      <c r="A1" s="5"/>
      <c r="B1" s="5" t="s">
        <v>0</v>
      </c>
      <c r="C1" s="91" t="s">
        <v>1</v>
      </c>
      <c r="D1" s="92"/>
      <c r="E1" s="93"/>
      <c r="F1" s="91" t="s">
        <v>2</v>
      </c>
      <c r="G1" s="92"/>
      <c r="H1" s="93"/>
      <c r="I1" s="91" t="s">
        <v>3</v>
      </c>
      <c r="J1" s="92"/>
      <c r="K1" s="93"/>
      <c r="L1" s="91" t="s">
        <v>4</v>
      </c>
      <c r="M1" s="92"/>
      <c r="N1" s="93"/>
      <c r="O1" s="91" t="s">
        <v>5</v>
      </c>
      <c r="P1" s="92"/>
      <c r="Q1" s="93"/>
    </row>
    <row r="2" spans="1:32" s="6" customFormat="1" ht="39.75" customHeight="1" x14ac:dyDescent="0.25">
      <c r="A2" s="7" t="s">
        <v>6</v>
      </c>
      <c r="B2" s="8" t="s">
        <v>7</v>
      </c>
      <c r="C2" s="9" t="s">
        <v>7</v>
      </c>
      <c r="D2" s="10" t="s">
        <v>8</v>
      </c>
      <c r="E2" s="11" t="s">
        <v>9</v>
      </c>
      <c r="F2" s="9" t="s">
        <v>7</v>
      </c>
      <c r="G2" s="10" t="s">
        <v>8</v>
      </c>
      <c r="H2" s="11" t="s">
        <v>9</v>
      </c>
      <c r="I2" s="9" t="s">
        <v>7</v>
      </c>
      <c r="J2" s="10" t="s">
        <v>8</v>
      </c>
      <c r="K2" s="11" t="s">
        <v>9</v>
      </c>
      <c r="L2" s="9" t="s">
        <v>7</v>
      </c>
      <c r="M2" s="10" t="s">
        <v>8</v>
      </c>
      <c r="N2" s="11" t="s">
        <v>9</v>
      </c>
      <c r="O2" s="8" t="s">
        <v>7</v>
      </c>
      <c r="P2" s="10" t="s">
        <v>8</v>
      </c>
      <c r="Q2" s="11" t="s">
        <v>9</v>
      </c>
    </row>
    <row r="3" spans="1:32" s="4" customFormat="1" x14ac:dyDescent="0.25">
      <c r="A3" s="12" t="s">
        <v>10</v>
      </c>
      <c r="B3" s="13"/>
      <c r="C3" s="13"/>
      <c r="D3" s="14"/>
      <c r="E3" s="15"/>
      <c r="F3" s="13"/>
      <c r="G3" s="14">
        <v>3</v>
      </c>
      <c r="H3" s="16"/>
      <c r="I3" s="13"/>
      <c r="J3" s="14">
        <v>5</v>
      </c>
      <c r="K3" s="16"/>
      <c r="L3" s="13"/>
      <c r="M3" s="14">
        <v>6</v>
      </c>
      <c r="N3" s="16"/>
      <c r="O3" s="13"/>
      <c r="P3" s="17">
        <v>0</v>
      </c>
      <c r="Q3" s="18"/>
    </row>
    <row r="4" spans="1:32" x14ac:dyDescent="0.25">
      <c r="A4" s="12" t="s">
        <v>11</v>
      </c>
      <c r="B4" s="19"/>
      <c r="C4" s="19"/>
      <c r="D4" s="17">
        <f>IF(E4="",0,VLOOKUP(A4,Tabelle18[[#All],[Criteria]:[H]],MATCH(E4,'Conversion table'!$B$3:$I$3,0)+1,FALSE))</f>
        <v>0</v>
      </c>
      <c r="F4" s="19"/>
      <c r="G4" s="17">
        <f>IF(H4="", 0, VLOOKUP(A4,Tabelle18[[#All],[Criteria]:[H]], MATCH(H4,'Conversion table'!$B$3:$I$3,0) +1, FALSE))</f>
        <v>0</v>
      </c>
      <c r="H4" s="2"/>
      <c r="I4" s="19"/>
      <c r="J4" s="17">
        <f>IF(K4="", 0, VLOOKUP(A4,Tabelle18[[#All],[Criteria]:[H]], MATCH(K4,'Conversion table'!$B$3:$I$3,0) +1, FALSE))</f>
        <v>0</v>
      </c>
      <c r="K4" s="2"/>
      <c r="L4" s="19"/>
      <c r="M4" s="17">
        <f>IF(N4="", 0, VLOOKUP(A4,Tabelle18[[#All],[Criteria]:[H]], MATCH(N4,'Conversion table'!$B$3:$I$3,0) +1, FALSE) )</f>
        <v>0</v>
      </c>
      <c r="N4" s="2"/>
      <c r="O4" s="19"/>
      <c r="P4" s="17">
        <f>IF(Q4="", 0, VLOOKUP(A4,Tabelle18[[#All],[Criteria]:[H]], MATCH(Q4,'Conversion table'!$B$3:$I$3,0) +1, FALSE) )</f>
        <v>0</v>
      </c>
    </row>
    <row r="5" spans="1:32" x14ac:dyDescent="0.25">
      <c r="A5" s="12" t="s">
        <v>12</v>
      </c>
      <c r="B5" s="19"/>
      <c r="C5" s="19"/>
      <c r="D5" s="17">
        <f>IF(E5="",0,VLOOKUP(A5,Tabelle18[[#All],[Criteria]:[H]],MATCH(E5,'Conversion table'!$B$3:$I$3,0)+1,FALSE))</f>
        <v>0</v>
      </c>
      <c r="F5" s="19"/>
      <c r="G5" s="17">
        <f>IF(H5="", 0, VLOOKUP(A5,Tabelle18[[#All],[Criteria]:[H]], MATCH(H5,'Conversion table'!$B$3:$I$3,0) +1, FALSE))</f>
        <v>0</v>
      </c>
      <c r="H5" s="2"/>
      <c r="I5" s="19"/>
      <c r="J5" s="17">
        <f>IF(K5="", 0, VLOOKUP(A5,Tabelle18[[#All],[Criteria]:[H]],MATCH(K5,'Conversion table'!$B$3:$I$3,0)+1,FALSE))</f>
        <v>0</v>
      </c>
      <c r="K5" s="2"/>
      <c r="L5" s="19"/>
      <c r="M5" s="17">
        <f>IF(N5="",0,VLOOKUP(A5,Tabelle18[[#All],[Criteria]:[H]],MATCH(N5,'Conversion table'!$B$3:$I$3,0)+1,FALSE))</f>
        <v>0</v>
      </c>
      <c r="N5" s="2"/>
      <c r="O5" s="19"/>
      <c r="P5" s="17">
        <f>IF(Q5="",0,VLOOKUP(A5,Tabelle18[[#All],[Criteria]:[H]],MATCH(Q5,'Conversion table'!$B$3:$I$3,0)+1,FALSE))</f>
        <v>0</v>
      </c>
    </row>
    <row r="6" spans="1:32" x14ac:dyDescent="0.25">
      <c r="A6" s="12" t="s">
        <v>13</v>
      </c>
      <c r="B6" s="19"/>
      <c r="C6" s="19"/>
      <c r="D6" s="17">
        <f>IF(E6="",0,VLOOKUP(A6,Tabelle18[[#All],[Criteria]:[H]],MATCH(E6,'Conversion table'!$B$3:$I$3,0)+1,FALSE))</f>
        <v>0</v>
      </c>
      <c r="F6" s="19"/>
      <c r="G6" s="17">
        <f>IF(H6="",0,VLOOKUP(A6,Tabelle18[[#All],[Criteria]:[H]],MATCH(H6,'Conversion table'!$B$3:$I$3,0)+1,FALSE))</f>
        <v>0</v>
      </c>
      <c r="H6" s="2"/>
      <c r="I6" s="19"/>
      <c r="J6" s="17">
        <f>IF(K6="", 0, VLOOKUP(A6,Tabelle18[[#All],[Criteria]:[H]],MATCH(K6,'Conversion table'!$B$3:$I$3,0)+1,FALSE))</f>
        <v>0</v>
      </c>
      <c r="K6" s="2"/>
      <c r="L6" s="19"/>
      <c r="M6" s="17">
        <f>IF(N6="",0,VLOOKUP(A6,Tabelle18[[#All],[Criteria]:[H]],MATCH(N6,'Conversion table'!$B$3:$I$3,0)+1,FALSE))</f>
        <v>0</v>
      </c>
      <c r="N6" s="2"/>
      <c r="O6" s="19"/>
      <c r="P6" s="17">
        <f>IF(Q6="",0,VLOOKUP(A6,Tabelle18[[#All],[Criteria]:[H]],MATCH(Q6,'Conversion table'!$B$3:$I$3,0)+1,FALSE))</f>
        <v>0</v>
      </c>
    </row>
    <row r="7" spans="1:32" x14ac:dyDescent="0.25">
      <c r="A7" s="12" t="s">
        <v>14</v>
      </c>
      <c r="B7" s="19"/>
      <c r="C7" s="19"/>
      <c r="D7">
        <f>IF(E7="",0,VLOOKUP(A7,Tabelle18[[#All],[Criteria]:[H]],MATCH(E7,'Conversion table'!$B$3:$I$3,0)+1,FALSE))</f>
        <v>0</v>
      </c>
      <c r="F7" s="19"/>
      <c r="G7" s="17">
        <f>IF(H7="",0,VLOOKUP(A7,Tabelle18[[#All],[Criteria]:[H]],MATCH(H7,'Conversion table'!$B$3:$I$3,0)+1,FALSE))</f>
        <v>0</v>
      </c>
      <c r="H7" s="2"/>
      <c r="I7" s="19"/>
      <c r="J7" s="17">
        <f>IF(K7="", 0, VLOOKUP(A7,Tabelle18[[#All],[Criteria]:[H]],MATCH(K7,'Conversion table'!$B$3:$I$3,0)+1,FALSE))</f>
        <v>0</v>
      </c>
      <c r="K7" s="2"/>
      <c r="L7" s="19"/>
      <c r="M7" s="17">
        <f>IF(N7="",0,VLOOKUP(A7,Tabelle18[[#All],[Criteria]:[H]],MATCH(N7,'Conversion table'!$B$3:$I$3,0)+1,FALSE))</f>
        <v>0</v>
      </c>
      <c r="N7" s="2"/>
      <c r="O7" s="19"/>
      <c r="P7" s="17">
        <f>IF(Q7="",0,VLOOKUP(A7,Tabelle18[[#All],[Criteria]:[H]],MATCH(Q7,'Conversion table'!$B$3:$I$3,0)+1,FALSE))</f>
        <v>0</v>
      </c>
      <c r="S7" s="20"/>
    </row>
    <row r="8" spans="1:32" x14ac:dyDescent="0.25">
      <c r="A8" s="12" t="s">
        <v>15</v>
      </c>
      <c r="B8" s="19"/>
      <c r="C8" s="19"/>
      <c r="D8" s="17">
        <f>IF(E8="",0,VLOOKUP(A8,Tabelle18[[#All],[Criteria]:[H]],MATCH(E8,'Conversion table'!$B$3:$I$3,0)+1,FALSE))</f>
        <v>0</v>
      </c>
      <c r="F8" s="19"/>
      <c r="G8" s="17">
        <f>IF(H8="",0,VLOOKUP(A8,Tabelle18[[#All],[Criteria]:[H]],MATCH(H8,'Conversion table'!$B$3:$I$3,0)+1,FALSE))</f>
        <v>0</v>
      </c>
      <c r="H8" s="2"/>
      <c r="I8" s="19"/>
      <c r="J8" s="17">
        <f>IF(K8="", 0, VLOOKUP(A8,Tabelle18[[#All],[Criteria]:[H]],MATCH(K8,'Conversion table'!$B$3:$I$3,0)+1,FALSE))</f>
        <v>0</v>
      </c>
      <c r="K8" s="2"/>
      <c r="L8" s="19"/>
      <c r="M8" s="17">
        <f>IF(N8="",0,VLOOKUP(A8,Tabelle18[[#All],[Criteria]:[H]],MATCH(N8,'Conversion table'!$B$3:$I$3,0)+1,FALSE))</f>
        <v>0</v>
      </c>
      <c r="N8" s="2"/>
      <c r="O8" s="19"/>
      <c r="P8" s="17">
        <f>IF(Q8="",0,VLOOKUP(A8,Tabelle18[[#All],[Criteria]:[H]],MATCH(Q8,'Conversion table'!$B$3:$I$3,0)+1,FALSE))</f>
        <v>0</v>
      </c>
    </row>
    <row r="9" spans="1:32" x14ac:dyDescent="0.25">
      <c r="A9" s="12" t="s">
        <v>16</v>
      </c>
      <c r="B9" s="19"/>
      <c r="C9" s="19"/>
      <c r="D9" s="17">
        <f>IF(E9="",0,VLOOKUP(A9,Tabelle18[[#All],[Criteria]:[H]],MATCH(E9,'Conversion table'!$B$3:$I$3,0)+1,FALSE))</f>
        <v>0</v>
      </c>
      <c r="F9" s="19"/>
      <c r="G9" s="17">
        <f>IF(H9="",0,VLOOKUP(A9,Tabelle18[[#All],[Criteria]:[H]],MATCH(H9,'Conversion table'!$B$3:$I$3,0)+1,FALSE))</f>
        <v>0</v>
      </c>
      <c r="H9" s="2"/>
      <c r="I9" s="19"/>
      <c r="J9" s="17">
        <f>IF(K9="",0, VLOOKUP(A9,Tabelle18[[#All],[Criteria]:[H]],MATCH(K9,'Conversion table'!$B$3:$I$3,0)+1,FALSE) )</f>
        <v>0</v>
      </c>
      <c r="K9" s="2"/>
      <c r="L9" s="19"/>
      <c r="M9" s="17">
        <f>IF(N9="",0,VLOOKUP(A9,Tabelle18[[#All],[Criteria]:[H]],MATCH(N9,'Conversion table'!$B$3:$I$3,0)+1,FALSE))</f>
        <v>0</v>
      </c>
      <c r="N9" s="2"/>
      <c r="O9" s="19"/>
      <c r="P9" s="17">
        <f>IF(Q9="",0,VLOOKUP(A9,Tabelle18[[#All],[Criteria]:[H]],MATCH(Q9,'Conversion table'!$B$3:$I$3,0)+1,FALSE))</f>
        <v>0</v>
      </c>
    </row>
    <row r="10" spans="1:32" x14ac:dyDescent="0.25">
      <c r="A10" s="12" t="s">
        <v>17</v>
      </c>
      <c r="B10" s="19"/>
      <c r="C10" s="19"/>
      <c r="D10" s="17">
        <f>IF(E10="", 0, VLOOKUP(A10,Tabelle18[[#All],[Criteria]:[H]], MATCH(E10,'Conversion table'!$B$3:$I$3,0) +1, FALSE) )</f>
        <v>0</v>
      </c>
      <c r="F10" s="19"/>
      <c r="G10" s="17">
        <f>IF(H10="", 0, VLOOKUP(A10,Tabelle18[[#All],[Criteria]:[H]], MATCH(H10,'Conversion table'!$B$3:$I$3,0) +1, FALSE) )</f>
        <v>0</v>
      </c>
      <c r="H10" s="2"/>
      <c r="I10" s="19"/>
      <c r="J10" s="17">
        <f>IF(K10="", 0, VLOOKUP(A10,Tabelle18[[#All],[Criteria]:[H]], MATCH(K10,'Conversion table'!$B$3:$I$3,0) +1, FALSE) )</f>
        <v>0</v>
      </c>
      <c r="K10" s="2"/>
      <c r="L10" s="19"/>
      <c r="M10" s="17">
        <f>IF(N10="", 0, VLOOKUP(A10,Tabelle18[[#All],[Criteria]:[H]], MATCH(N10,'Conversion table'!$B$3:$I$3,0) +1, FALSE) )</f>
        <v>0</v>
      </c>
      <c r="N10" s="2"/>
      <c r="O10" s="19"/>
      <c r="P10" s="17">
        <f>IF(Q10="", 0, VLOOKUP(A10,Tabelle18[[#All],[Criteria]:[H]], MATCH(Q10,'Conversion table'!$B$3:$I$3,0) +1, FALSE) )</f>
        <v>0</v>
      </c>
    </row>
    <row r="11" spans="1:32" x14ac:dyDescent="0.25">
      <c r="A11" s="12" t="s">
        <v>18</v>
      </c>
      <c r="B11" s="19"/>
      <c r="C11" s="19"/>
      <c r="D11" s="17">
        <f>IF(E11="",0,VLOOKUP(A11,Tabelle18[[#All],[Criteria]:[H]],MATCH(E11,'Conversion table'!$B$3:$I$3,0)+1,FALSE))</f>
        <v>0</v>
      </c>
      <c r="F11" s="19"/>
      <c r="G11" s="17">
        <f>IF(H11="", 0, VLOOKUP(A11,Tabelle18[[#All],[Criteria]:[H]], MATCH(H11,'Conversion table'!$B$3:$I$3,0) +1, FALSE))</f>
        <v>0</v>
      </c>
      <c r="H11" s="2"/>
      <c r="I11" s="19"/>
      <c r="J11" s="17">
        <f>IF(K11="", 0, VLOOKUP(A11,Tabelle18[[#All],[Criteria]:[H]], MATCH(K11,'Conversion table'!$B$3:$I$3,0) +1, FALSE))</f>
        <v>0</v>
      </c>
      <c r="K11" s="2"/>
      <c r="L11" s="19"/>
      <c r="M11" s="17">
        <f>IF(N11="",0,VLOOKUP(A11,Tabelle18[[#All],[Criteria]:[H]],MATCH(N11,'Conversion table'!$B$3:$I$3,0)+1,FALSE))</f>
        <v>0</v>
      </c>
      <c r="N11" s="2"/>
      <c r="O11" s="19"/>
      <c r="P11" s="17">
        <f>IF(Q11="",0,VLOOKUP(A11,Tabelle18[[#All],[Criteria]:[H]],MATCH(Q11,'Conversion table'!$B$3:$I$3,0)+1,FALSE))</f>
        <v>0</v>
      </c>
    </row>
    <row r="12" spans="1:32" x14ac:dyDescent="0.25">
      <c r="A12" s="12" t="s">
        <v>19</v>
      </c>
      <c r="B12" s="19"/>
      <c r="C12" s="19"/>
      <c r="D12" s="17">
        <f>IF(E12="", 0, VLOOKUP(A12,Tabelle18[[#All],[Criteria]:[H]], MATCH(E12,'Conversion table'!$B$3:$I$3,0) +1, FALSE) )</f>
        <v>0</v>
      </c>
      <c r="F12" s="19"/>
      <c r="G12" s="17">
        <f>IF(H12="", 0, VLOOKUP(A10,Tabelle18[[#All],[Criteria]:[H]], MATCH(H12,'Conversion table'!$B$3:$I$3,0) +1, FALSE) )</f>
        <v>0</v>
      </c>
      <c r="H12" s="2"/>
      <c r="I12" s="19"/>
      <c r="J12" s="17">
        <f>IF(K12="", 0, VLOOKUP(A10,Tabelle18[[#All],[Criteria]:[H]], MATCH(K12,'Conversion table'!$B$3:$I$3,0) +1, FALSE) )</f>
        <v>0</v>
      </c>
      <c r="K12" s="2"/>
      <c r="L12" s="19"/>
      <c r="M12" s="17">
        <f>IF(N12="",0,VLOOKUP(A12,Tabelle18[[#All],[Criteria]:[H]],MATCH(N12,'Conversion table'!$B$3:$I$3,0)+1,FALSE))</f>
        <v>0</v>
      </c>
      <c r="N12" s="2"/>
      <c r="O12" s="19"/>
      <c r="P12" s="17">
        <f>IF(Q12="",0,VLOOKUP(A12,Tabelle18[[#All],[Criteria]:[H]],MATCH(Q12,'Conversion table'!$B$3:$I$3,0)+1,FALSE))</f>
        <v>0</v>
      </c>
    </row>
    <row r="13" spans="1:32" x14ac:dyDescent="0.25">
      <c r="A13" s="12" t="s">
        <v>20</v>
      </c>
      <c r="B13" s="19"/>
      <c r="C13" s="19"/>
      <c r="D13" s="17">
        <f>IF(E13="", 0, VLOOKUP(A13,Tabelle18[[#All],[Criteria]:[H]], MATCH(E13,'Conversion table'!$B$3:$I$3,0) +1, FALSE))</f>
        <v>0</v>
      </c>
      <c r="F13" s="19"/>
      <c r="G13" s="17">
        <f>IF(H13="",0,VLOOKUP(A13,Tabelle18[[#All],[Criteria]:[H]],MATCH(H13,'Conversion table'!$B$3:$I$3,0)+1,FALSE))</f>
        <v>0</v>
      </c>
      <c r="H13" s="2"/>
      <c r="I13" s="19"/>
      <c r="J13" s="17">
        <f>IF(K13="", 0, VLOOKUP(A13,Tabelle18[[#All],[Criteria]:[H]], MATCH(K13,'Conversion table'!$B$3:$I$3,0) +1, FALSE))</f>
        <v>0</v>
      </c>
      <c r="K13" s="2"/>
      <c r="L13" s="19"/>
      <c r="M13" s="17">
        <f>IF(N13="",0,VLOOKUP(A13,Tabelle18[[#All],[Criteria]:[H]],MATCH(N13,'Conversion table'!$B$3:$I$3,0)+1,FALSE))</f>
        <v>0</v>
      </c>
      <c r="N13" s="2"/>
      <c r="O13" s="19"/>
      <c r="P13" s="17">
        <f>IF(Q13="", 0, VLOOKUP(A5,Tabelle18[[#All],[Criteria]:[H]], MATCH(Q13,'Conversion table'!$B$3:$I$3,0) +1, FALSE) )</f>
        <v>0</v>
      </c>
    </row>
    <row r="14" spans="1:32" s="6" customFormat="1" x14ac:dyDescent="0.25">
      <c r="A14" s="12" t="s">
        <v>21</v>
      </c>
      <c r="B14" s="19"/>
      <c r="C14" s="19"/>
      <c r="D14" s="17">
        <f>IF(E14="", 0, VLOOKUP(A14,Tabelle18[[#All],[Criteria]:[H]], MATCH(E14,'Conversion table'!$B$3:$I$3,0) +1, FALSE) )</f>
        <v>0</v>
      </c>
      <c r="E14" s="2"/>
      <c r="F14" s="19"/>
      <c r="G14" s="17">
        <f>IF(H14="", 0, VLOOKUP(A14,Tabelle18[[#All],[Criteria]:[H]], MATCH(H14,'Conversion table'!$B$3:$I$3,0) +1, FALSE) )</f>
        <v>0</v>
      </c>
      <c r="H14" s="2"/>
      <c r="I14" s="19"/>
      <c r="J14" s="17">
        <f>IF(K14="", 0, VLOOKUP(A14,Tabelle18[[#All],[Criteria]:[H]], MATCH(K14,'Conversion table'!$B$3:$I$3,0) +1, FALSE) )</f>
        <v>0</v>
      </c>
      <c r="K14" s="2"/>
      <c r="L14" s="19"/>
      <c r="M14" s="17">
        <f>IF(N14="",0,VLOOKUP(A14,Tabelle18[[#All],[Criteria]:[H]],MATCH(N14,'Conversion table'!$B$3:$I$3,0)+1,FALSE))</f>
        <v>0</v>
      </c>
      <c r="N14" s="2"/>
      <c r="O14" s="19"/>
      <c r="P14" s="17">
        <f>IF(Q14="", 0, VLOOKUP(A5,Tabelle18[[#All],[Criteria]:[H]], MATCH(Q14,'Conversion table'!$B$3:$I$3,0) +1, FALSE) )</f>
        <v>0</v>
      </c>
      <c r="Q14" s="2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</row>
    <row r="15" spans="1:32" x14ac:dyDescent="0.25">
      <c r="A15" s="12" t="s">
        <v>22</v>
      </c>
      <c r="B15" s="21"/>
      <c r="C15" s="22"/>
      <c r="D15" s="6">
        <f>IF(E15="",0,VLOOKUP(A15,Tabelle18[[#All],[Criteria]:[H]],MATCH(E15,'Conversion table'!$B$3:$I$3,0)+1,FALSE))</f>
        <v>0</v>
      </c>
      <c r="E15" s="23"/>
      <c r="F15" s="22"/>
      <c r="G15" s="6">
        <f>IF(H15="",0,VLOOKUP(A15,Tabelle18[[#All],[Criteria]:[H]],MATCH(H15,'Conversion table'!$B$3:$I$3,0)+1,FALSE))</f>
        <v>0</v>
      </c>
      <c r="H15" s="24"/>
      <c r="I15" s="22"/>
      <c r="J15" s="6">
        <f>IF(K15="",0,VLOOKUP(A15,Tabelle18[[#All],[Criteria]:[H]],MATCH(K15,'Conversion table'!$B$3:$I$3,0)+1,FALSE))</f>
        <v>0</v>
      </c>
      <c r="K15" s="24"/>
      <c r="L15" s="22"/>
      <c r="M15" s="6">
        <f>IF(N15="",0,VLOOKUP(A15,Tabelle18[[#All],[Criteria]:[H]],MATCH(N15,'Conversion table'!$B$3:$I$3,0)+1,FALSE))</f>
        <v>0</v>
      </c>
      <c r="N15" s="24"/>
      <c r="O15" s="25"/>
      <c r="P15" s="6">
        <f>IF(Q15="", 0, VLOOKUP(A5,Tabelle18[[#All],[Criteria]:[H]], MATCH(Q15,'Conversion table'!$B$3:$I$3,0) +1, FALSE) )</f>
        <v>0</v>
      </c>
      <c r="Q15" s="23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spans="1:32" x14ac:dyDescent="0.25">
      <c r="B16" s="1"/>
    </row>
    <row r="17" spans="1:17" s="26" customFormat="1" x14ac:dyDescent="0.25">
      <c r="A17" s="26" t="s">
        <v>23</v>
      </c>
      <c r="B17" s="27">
        <f>SUM(B3:B15)</f>
        <v>0</v>
      </c>
      <c r="C17" s="88">
        <f>SUMIFS($B$3:$B$15,C3:C15,"")+SUM(C3:C15)</f>
        <v>0</v>
      </c>
      <c r="D17" s="89"/>
      <c r="E17" s="90"/>
      <c r="F17" s="88">
        <f>SUMIFS($B$3:$B$15,F3:F15,"")+SUM(F3:F15)</f>
        <v>0</v>
      </c>
      <c r="G17" s="89"/>
      <c r="H17" s="90"/>
      <c r="I17" s="88">
        <f>SUMIFS($B$3:$B$15,I3:I15,"")+SUM(I3:I15)</f>
        <v>0</v>
      </c>
      <c r="J17" s="89"/>
      <c r="K17" s="90"/>
      <c r="L17" s="88">
        <f>SUMIFS($B$3:$B$15,L3:L15,"")+SUM(L3:L15)</f>
        <v>0</v>
      </c>
      <c r="M17" s="89"/>
      <c r="N17" s="90"/>
      <c r="O17" s="88">
        <f>SUMIFS($B$3:$B$15,O3:O15,"")+SUM(O3:O15)</f>
        <v>0</v>
      </c>
      <c r="P17" s="89"/>
      <c r="Q17" s="90"/>
    </row>
    <row r="18" spans="1:17" x14ac:dyDescent="0.25">
      <c r="A18" s="26"/>
      <c r="B18" s="27"/>
    </row>
    <row r="19" spans="1:17" x14ac:dyDescent="0.25">
      <c r="A19" s="28" t="s">
        <v>24</v>
      </c>
      <c r="B19" s="29"/>
      <c r="C19" s="85">
        <f>SUMPRODUCT(IF(COUNTA($C$3:$C$15)=0,B3:B15,C3:C15),D3:D15)</f>
        <v>0</v>
      </c>
      <c r="D19" s="86"/>
      <c r="E19" s="87"/>
      <c r="F19" s="85">
        <f>SUMPRODUCT(IF(COUNTA($F$3:$F$15)=0,B3:B15,F3:F15),G3:G15)</f>
        <v>0</v>
      </c>
      <c r="G19" s="86"/>
      <c r="H19" s="87"/>
      <c r="I19" s="85">
        <f>SUMPRODUCT(IF(COUNTA($I$3:$I$15)=0,B3:B15,I3:I15),J3:J15)</f>
        <v>0</v>
      </c>
      <c r="J19" s="86"/>
      <c r="K19" s="87"/>
      <c r="L19" s="85">
        <f>SUMPRODUCT(IF(COUNTA($L$3:$L$15)=0,B3:B15,L3:L15),M3:M15)</f>
        <v>0</v>
      </c>
      <c r="M19" s="86"/>
      <c r="N19" s="87"/>
      <c r="O19" s="85">
        <f>SUMPRODUCT(IF(COUNTA($O$3:$O$15)=0,B3:B15,O3:O15),P3:P15)</f>
        <v>0</v>
      </c>
      <c r="P19" s="86"/>
      <c r="Q19" s="87"/>
    </row>
    <row r="20" spans="1:17" x14ac:dyDescent="0.25">
      <c r="A20" s="28" t="s">
        <v>25</v>
      </c>
      <c r="B20" s="29"/>
      <c r="C20" s="82">
        <v>0.2</v>
      </c>
      <c r="D20" s="83"/>
      <c r="E20" s="84"/>
      <c r="F20" s="85">
        <v>0.1</v>
      </c>
      <c r="G20" s="86"/>
      <c r="H20" s="87"/>
      <c r="I20" s="85">
        <v>0.2</v>
      </c>
      <c r="J20" s="86"/>
      <c r="K20" s="87"/>
      <c r="L20" s="85">
        <v>0.25</v>
      </c>
      <c r="M20" s="86"/>
      <c r="N20" s="87"/>
      <c r="O20" s="85">
        <v>0.25</v>
      </c>
      <c r="P20" s="86"/>
      <c r="Q20" s="87"/>
    </row>
    <row r="21" spans="1:17" x14ac:dyDescent="0.25">
      <c r="A21" s="28" t="s">
        <v>26</v>
      </c>
      <c r="B21" s="30">
        <f>C19*C20+F19*F20+I19*I20+L19*L20+O19*O20</f>
        <v>0</v>
      </c>
    </row>
    <row r="22" spans="1:17" x14ac:dyDescent="0.25">
      <c r="A22" s="31"/>
      <c r="B22" s="32"/>
      <c r="C22" s="7"/>
      <c r="D22" s="6"/>
      <c r="E22" s="23"/>
      <c r="F22" s="7"/>
      <c r="G22" s="6"/>
      <c r="H22" s="24"/>
      <c r="I22" s="7"/>
      <c r="J22" s="6"/>
      <c r="K22" s="24"/>
      <c r="L22" s="7"/>
      <c r="M22" s="6"/>
      <c r="N22" s="24"/>
      <c r="O22" s="7"/>
      <c r="P22" s="6"/>
      <c r="Q22" s="23"/>
    </row>
    <row r="23" spans="1:17" x14ac:dyDescent="0.25">
      <c r="C23"/>
      <c r="E23"/>
      <c r="F23"/>
      <c r="H23"/>
      <c r="I23"/>
      <c r="K23"/>
      <c r="L23"/>
      <c r="N23"/>
      <c r="O23"/>
      <c r="Q23"/>
    </row>
    <row r="24" spans="1:17" x14ac:dyDescent="0.25">
      <c r="C24"/>
      <c r="E24"/>
      <c r="F24"/>
      <c r="H24"/>
      <c r="I24"/>
      <c r="K24"/>
      <c r="L24"/>
      <c r="N24"/>
      <c r="O24"/>
      <c r="Q24"/>
    </row>
    <row r="25" spans="1:17" x14ac:dyDescent="0.25">
      <c r="C25"/>
      <c r="E25"/>
      <c r="F25"/>
      <c r="H25"/>
      <c r="I25"/>
      <c r="K25"/>
      <c r="L25"/>
      <c r="N25"/>
      <c r="O25"/>
      <c r="Q25"/>
    </row>
    <row r="26" spans="1:17" x14ac:dyDescent="0.25">
      <c r="C26"/>
      <c r="E26"/>
      <c r="F26"/>
      <c r="H26"/>
      <c r="I26"/>
      <c r="K26"/>
      <c r="L26"/>
      <c r="N26"/>
      <c r="O26"/>
      <c r="Q26"/>
    </row>
    <row r="27" spans="1:17" x14ac:dyDescent="0.25">
      <c r="C27"/>
      <c r="E27"/>
      <c r="F27"/>
      <c r="H27"/>
      <c r="I27"/>
      <c r="K27"/>
      <c r="L27"/>
      <c r="N27"/>
      <c r="O27"/>
      <c r="Q27"/>
    </row>
    <row r="28" spans="1:17" x14ac:dyDescent="0.25">
      <c r="C28"/>
      <c r="E28"/>
      <c r="F28"/>
      <c r="H28"/>
      <c r="I28"/>
      <c r="K28"/>
      <c r="L28"/>
      <c r="N28"/>
      <c r="O28"/>
      <c r="Q28"/>
    </row>
    <row r="29" spans="1:17" x14ac:dyDescent="0.25">
      <c r="C29"/>
      <c r="E29"/>
      <c r="F29"/>
      <c r="H29"/>
      <c r="I29"/>
      <c r="K29"/>
      <c r="L29"/>
      <c r="N29"/>
      <c r="O29"/>
      <c r="Q29"/>
    </row>
    <row r="30" spans="1:17" x14ac:dyDescent="0.25">
      <c r="C30"/>
      <c r="E30"/>
      <c r="F30"/>
      <c r="H30"/>
      <c r="I30"/>
      <c r="K30"/>
      <c r="L30"/>
      <c r="N30"/>
      <c r="O30"/>
      <c r="Q30"/>
    </row>
    <row r="31" spans="1:17" x14ac:dyDescent="0.25">
      <c r="C31"/>
      <c r="E31"/>
      <c r="F31"/>
      <c r="H31"/>
      <c r="I31"/>
      <c r="K31"/>
      <c r="L31"/>
      <c r="N31"/>
      <c r="O31"/>
      <c r="Q31"/>
    </row>
    <row r="32" spans="1:17" x14ac:dyDescent="0.25">
      <c r="C32"/>
      <c r="E32"/>
      <c r="F32"/>
      <c r="H32"/>
      <c r="I32"/>
      <c r="K32"/>
      <c r="L32"/>
      <c r="N32"/>
      <c r="O32"/>
      <c r="Q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</sheetData>
  <mergeCells count="20">
    <mergeCell ref="C1:E1"/>
    <mergeCell ref="F1:H1"/>
    <mergeCell ref="I1:K1"/>
    <mergeCell ref="L1:N1"/>
    <mergeCell ref="O1:Q1"/>
    <mergeCell ref="C17:E17"/>
    <mergeCell ref="F17:H17"/>
    <mergeCell ref="I17:K17"/>
    <mergeCell ref="L17:N17"/>
    <mergeCell ref="O17:Q17"/>
    <mergeCell ref="C19:E19"/>
    <mergeCell ref="F19:H19"/>
    <mergeCell ref="I19:K19"/>
    <mergeCell ref="L19:N19"/>
    <mergeCell ref="O19:Q19"/>
    <mergeCell ref="C20:E20"/>
    <mergeCell ref="F20:H20"/>
    <mergeCell ref="I20:K20"/>
    <mergeCell ref="L20:N20"/>
    <mergeCell ref="O20:Q20"/>
  </mergeCells>
  <conditionalFormatting sqref="B3:B15">
    <cfRule type="colorScale" priority="38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3:C14">
    <cfRule type="colorScale" priority="50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E3:E14">
    <cfRule type="colorScale" priority="42">
      <colorScale>
        <cfvo type="num" val="0"/>
        <cfvo type="num" val="9"/>
        <color rgb="FFFF7128"/>
        <color rgb="FFFFEF9C"/>
      </colorScale>
    </cfRule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:F14">
    <cfRule type="colorScale" priority="5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H3">
    <cfRule type="colorScale" priority="20">
      <colorScale>
        <cfvo type="num" val="0"/>
        <cfvo type="num" val="9"/>
        <color rgb="FFFF7128"/>
        <color rgb="FFFFEF9C"/>
      </colorScale>
    </cfRule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:H14">
    <cfRule type="colorScale" priority="58">
      <colorScale>
        <cfvo type="num" val="0"/>
        <cfvo type="num" val="9"/>
        <color rgb="FFFF7128"/>
        <color rgb="FFFFEF9C"/>
      </colorScale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3:I14">
    <cfRule type="colorScale" priority="5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K3">
    <cfRule type="colorScale" priority="16">
      <colorScale>
        <cfvo type="num" val="0"/>
        <cfvo type="num" val="9"/>
        <color rgb="FFFF7128"/>
        <color rgb="FFFFEF9C"/>
      </colorScale>
    </cfRule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4:K14">
    <cfRule type="colorScale" priority="62">
      <colorScale>
        <cfvo type="num" val="0"/>
        <cfvo type="num" val="9"/>
        <color rgb="FFFF7128"/>
        <color rgb="FFFFEF9C"/>
      </colorScale>
    </cfRule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:L14">
    <cfRule type="colorScale" priority="5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N3">
    <cfRule type="colorScale" priority="14">
      <colorScale>
        <cfvo type="num" val="0"/>
        <cfvo type="num" val="9"/>
        <color rgb="FFFF7128"/>
        <color rgb="FFFFEF9C"/>
      </colorScale>
    </cfRule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:N14">
    <cfRule type="colorScale" priority="66">
      <colorScale>
        <cfvo type="num" val="0"/>
        <cfvo type="num" val="9"/>
        <color rgb="FFFF7128"/>
        <color rgb="FFFFEF9C"/>
      </colorScale>
    </cfRule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:O14">
    <cfRule type="colorScale" priority="40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Q3:Q14">
    <cfRule type="colorScale" priority="46">
      <colorScale>
        <cfvo type="num" val="0"/>
        <cfvo type="num" val="9"/>
        <color rgb="FFFF7128"/>
        <color rgb="FFFFEF9C"/>
      </colorScale>
    </cfRule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500000008" bottom="0.78740157500000008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33"/>
  <sheetViews>
    <sheetView zoomScale="70" workbookViewId="0">
      <selection activeCell="A2" sqref="A2"/>
    </sheetView>
  </sheetViews>
  <sheetFormatPr baseColWidth="10" defaultColWidth="11.42578125" defaultRowHeight="21" x14ac:dyDescent="0.35"/>
  <cols>
    <col min="1" max="3" width="23.7109375" style="33" customWidth="1"/>
    <col min="4" max="4" width="15.28515625" style="33" customWidth="1"/>
    <col min="5" max="5" width="12" style="33" bestFit="1" customWidth="1"/>
    <col min="6" max="6" width="45.28515625" style="33" customWidth="1"/>
    <col min="7" max="8" width="11.42578125" style="33"/>
    <col min="9" max="9" width="28.28515625" style="33" customWidth="1"/>
    <col min="23" max="23" width="11.42578125" customWidth="1"/>
  </cols>
  <sheetData>
    <row r="2" spans="1:10" x14ac:dyDescent="0.35">
      <c r="A2" t="s">
        <v>94</v>
      </c>
      <c r="B2"/>
      <c r="C2"/>
      <c r="D2"/>
      <c r="E2"/>
      <c r="F2"/>
    </row>
    <row r="3" spans="1:10" x14ac:dyDescent="0.35">
      <c r="A3"/>
      <c r="B3"/>
      <c r="C3"/>
      <c r="D3"/>
      <c r="E3"/>
      <c r="F3"/>
    </row>
    <row r="4" spans="1:10" x14ac:dyDescent="0.35">
      <c r="A4"/>
      <c r="B4"/>
      <c r="C4"/>
      <c r="D4"/>
      <c r="E4"/>
      <c r="F4"/>
    </row>
    <row r="5" spans="1:10" x14ac:dyDescent="0.35">
      <c r="A5"/>
      <c r="B5"/>
      <c r="C5"/>
      <c r="D5"/>
      <c r="E5"/>
      <c r="F5"/>
    </row>
    <row r="8" spans="1:10" x14ac:dyDescent="0.35">
      <c r="A8" s="34" t="s">
        <v>27</v>
      </c>
      <c r="B8" s="35"/>
      <c r="D8" s="34" t="s">
        <v>28</v>
      </c>
      <c r="E8" s="36"/>
      <c r="F8" s="36"/>
      <c r="G8" s="36"/>
      <c r="H8" s="36"/>
      <c r="I8" s="36"/>
      <c r="J8" s="37"/>
    </row>
    <row r="9" spans="1:10" ht="24" x14ac:dyDescent="0.45">
      <c r="A9" s="74" t="s">
        <v>29</v>
      </c>
      <c r="B9" s="38">
        <f>MAX(A10:A14)</f>
        <v>5</v>
      </c>
      <c r="D9" s="75" t="s">
        <v>30</v>
      </c>
      <c r="E9" s="33">
        <f>MAX(D10:D14)</f>
        <v>5</v>
      </c>
      <c r="F9" s="76"/>
      <c r="G9" s="76"/>
      <c r="H9" s="77" t="s">
        <v>31</v>
      </c>
      <c r="I9" s="33" t="s">
        <v>32</v>
      </c>
      <c r="J9" s="39" t="s">
        <v>33</v>
      </c>
    </row>
    <row r="10" spans="1:10" x14ac:dyDescent="0.35">
      <c r="A10" s="40">
        <v>1</v>
      </c>
      <c r="B10" s="38"/>
      <c r="D10" s="40">
        <v>1</v>
      </c>
      <c r="G10" s="33" t="s">
        <v>34</v>
      </c>
      <c r="H10" s="41"/>
      <c r="I10" s="33">
        <v>1</v>
      </c>
      <c r="J10" s="38">
        <f t="shared" ref="J10:J14" si="0">I10*H10</f>
        <v>0</v>
      </c>
    </row>
    <row r="11" spans="1:10" x14ac:dyDescent="0.35">
      <c r="A11" s="40">
        <v>2</v>
      </c>
      <c r="B11" s="38"/>
      <c r="D11" s="40">
        <v>2</v>
      </c>
      <c r="G11" s="33" t="s">
        <v>35</v>
      </c>
      <c r="H11" s="41"/>
      <c r="I11" s="33">
        <v>2</v>
      </c>
      <c r="J11" s="38">
        <f t="shared" si="0"/>
        <v>0</v>
      </c>
    </row>
    <row r="12" spans="1:10" x14ac:dyDescent="0.35">
      <c r="A12" s="40">
        <v>3</v>
      </c>
      <c r="B12" s="38"/>
      <c r="D12" s="40">
        <v>3</v>
      </c>
      <c r="G12" s="33" t="s">
        <v>36</v>
      </c>
      <c r="H12" s="41"/>
      <c r="I12" s="33">
        <v>3</v>
      </c>
      <c r="J12" s="38">
        <f t="shared" si="0"/>
        <v>0</v>
      </c>
    </row>
    <row r="13" spans="1:10" x14ac:dyDescent="0.35">
      <c r="A13" s="40">
        <v>4</v>
      </c>
      <c r="B13" s="38"/>
      <c r="D13" s="40">
        <v>4</v>
      </c>
      <c r="G13" s="33" t="s">
        <v>37</v>
      </c>
      <c r="H13" s="41"/>
      <c r="I13" s="33">
        <v>4</v>
      </c>
      <c r="J13" s="38">
        <f t="shared" si="0"/>
        <v>0</v>
      </c>
    </row>
    <row r="14" spans="1:10" x14ac:dyDescent="0.35">
      <c r="A14" s="42">
        <v>5</v>
      </c>
      <c r="B14" s="43"/>
      <c r="D14" s="42">
        <v>5</v>
      </c>
      <c r="E14" s="44"/>
      <c r="F14" s="78"/>
      <c r="G14" s="44" t="s">
        <v>38</v>
      </c>
      <c r="H14" s="45"/>
      <c r="I14" s="44">
        <v>5</v>
      </c>
      <c r="J14" s="43">
        <f t="shared" si="0"/>
        <v>0</v>
      </c>
    </row>
    <row r="16" spans="1:10" ht="24.75" x14ac:dyDescent="0.45">
      <c r="A16" s="34" t="s">
        <v>39</v>
      </c>
      <c r="B16" s="36"/>
      <c r="C16" s="36"/>
      <c r="D16" s="46"/>
      <c r="E16" s="47"/>
      <c r="F16" s="36"/>
      <c r="G16" s="36"/>
      <c r="H16" s="36"/>
      <c r="I16" s="48" t="s">
        <v>40</v>
      </c>
      <c r="J16" s="49" t="s">
        <v>9</v>
      </c>
    </row>
    <row r="17" spans="1:10" ht="24.75" x14ac:dyDescent="0.45">
      <c r="A17" s="74" t="s">
        <v>41</v>
      </c>
      <c r="D17" s="50" t="s">
        <v>42</v>
      </c>
      <c r="E17" s="51">
        <f>(1+B17)/$B$9</f>
        <v>0.2</v>
      </c>
      <c r="G17" s="33" t="s">
        <v>43</v>
      </c>
      <c r="H17" s="33">
        <f>E17+E18</f>
        <v>0.2</v>
      </c>
      <c r="I17" s="52">
        <f>ddmax/ddmax</f>
        <v>1</v>
      </c>
      <c r="J17" s="53">
        <f>10*(1-I17)</f>
        <v>0</v>
      </c>
    </row>
    <row r="18" spans="1:10" ht="24.75" x14ac:dyDescent="0.45">
      <c r="A18" s="79" t="s">
        <v>44</v>
      </c>
      <c r="D18" s="50" t="s">
        <v>45</v>
      </c>
      <c r="E18" s="51">
        <f>B18*SUM(J10,J11,J12,J14,J13)/SUM(I10:I14)</f>
        <v>0</v>
      </c>
      <c r="I18" s="52"/>
      <c r="J18" s="53"/>
    </row>
    <row r="19" spans="1:10" ht="23.25" x14ac:dyDescent="0.35">
      <c r="A19" s="54" t="s">
        <v>46</v>
      </c>
      <c r="B19" s="55"/>
      <c r="C19" s="55"/>
      <c r="D19" s="54"/>
      <c r="E19" s="56"/>
      <c r="F19" s="55"/>
      <c r="G19" s="55"/>
      <c r="H19" s="55"/>
      <c r="I19" s="57"/>
      <c r="J19" s="58"/>
    </row>
    <row r="20" spans="1:10" ht="24.75" x14ac:dyDescent="0.45">
      <c r="A20" s="80" t="s">
        <v>41</v>
      </c>
      <c r="D20" s="50" t="s">
        <v>42</v>
      </c>
      <c r="E20" s="51">
        <f>(1+B20)/$B$9</f>
        <v>0.2</v>
      </c>
      <c r="G20" s="33" t="s">
        <v>47</v>
      </c>
      <c r="H20" s="33">
        <f>E20+E21</f>
        <v>0.2</v>
      </c>
      <c r="I20" s="52">
        <f>H20/ddmax</f>
        <v>1</v>
      </c>
      <c r="J20" s="59">
        <f>10*(1-I20)</f>
        <v>0</v>
      </c>
    </row>
    <row r="21" spans="1:10" ht="24.75" x14ac:dyDescent="0.45">
      <c r="A21" s="81" t="s">
        <v>44</v>
      </c>
      <c r="B21" s="60"/>
      <c r="C21" s="60"/>
      <c r="D21" s="61" t="s">
        <v>45</v>
      </c>
      <c r="E21" s="62">
        <f>B21*SUM(J10,J11,J12)/SUM(I10:I14)</f>
        <v>0</v>
      </c>
      <c r="F21" s="60"/>
      <c r="G21" s="60"/>
      <c r="H21" s="60"/>
      <c r="I21" s="63"/>
      <c r="J21" s="64"/>
    </row>
    <row r="22" spans="1:10" ht="23.25" x14ac:dyDescent="0.35">
      <c r="A22" s="54" t="s">
        <v>48</v>
      </c>
      <c r="B22" s="55"/>
      <c r="C22" s="55"/>
      <c r="D22" s="54"/>
      <c r="E22" s="56"/>
      <c r="F22" s="55"/>
      <c r="G22" s="55"/>
      <c r="H22" s="55"/>
      <c r="I22" s="57"/>
      <c r="J22" s="58"/>
    </row>
    <row r="23" spans="1:10" ht="24.75" x14ac:dyDescent="0.45">
      <c r="A23" s="80" t="s">
        <v>41</v>
      </c>
      <c r="D23" s="50" t="s">
        <v>42</v>
      </c>
      <c r="E23" s="51">
        <f>(1+B23)/$B$9</f>
        <v>0.2</v>
      </c>
      <c r="F23"/>
      <c r="G23" s="33" t="s">
        <v>47</v>
      </c>
      <c r="H23" s="33">
        <f>E23+E24</f>
        <v>0.2</v>
      </c>
      <c r="I23" s="52">
        <f>H23/ddmax</f>
        <v>1</v>
      </c>
      <c r="J23" s="59">
        <f>10*(1-I23)</f>
        <v>0</v>
      </c>
    </row>
    <row r="24" spans="1:10" ht="24.75" x14ac:dyDescent="0.45">
      <c r="A24" s="81" t="s">
        <v>44</v>
      </c>
      <c r="B24" s="60"/>
      <c r="C24" s="60"/>
      <c r="D24" s="61" t="s">
        <v>45</v>
      </c>
      <c r="E24" s="62">
        <f>B24*SUM(J10,J11,J12,J13)/SUM(I10:I14)</f>
        <v>0</v>
      </c>
      <c r="F24" s="65"/>
      <c r="G24" s="60"/>
      <c r="H24" s="60"/>
      <c r="I24" s="66"/>
      <c r="J24" s="64"/>
    </row>
    <row r="25" spans="1:10" ht="23.25" x14ac:dyDescent="0.35">
      <c r="A25" s="54" t="s">
        <v>49</v>
      </c>
      <c r="B25" s="55"/>
      <c r="C25" s="55"/>
      <c r="D25" s="54"/>
      <c r="E25" s="56"/>
      <c r="F25" s="55"/>
      <c r="G25" s="55"/>
      <c r="H25" s="55"/>
      <c r="I25" s="67"/>
      <c r="J25" s="58"/>
    </row>
    <row r="26" spans="1:10" ht="24.75" x14ac:dyDescent="0.45">
      <c r="A26" s="80" t="s">
        <v>41</v>
      </c>
      <c r="D26" s="50" t="s">
        <v>42</v>
      </c>
      <c r="E26" s="51">
        <f>(1+B26)/$B$9</f>
        <v>0.2</v>
      </c>
      <c r="G26" s="33" t="s">
        <v>47</v>
      </c>
      <c r="H26" s="33">
        <f>E26+E27</f>
        <v>0.2</v>
      </c>
      <c r="I26" s="52">
        <f>H26/ddmax</f>
        <v>1</v>
      </c>
      <c r="J26" s="59">
        <f>10*(1-I26)</f>
        <v>0</v>
      </c>
    </row>
    <row r="27" spans="1:10" ht="24.75" x14ac:dyDescent="0.45">
      <c r="A27" s="81" t="s">
        <v>44</v>
      </c>
      <c r="B27" s="60"/>
      <c r="C27" s="60"/>
      <c r="D27" s="61" t="s">
        <v>45</v>
      </c>
      <c r="E27" s="62">
        <f>B27*SUM(J10,J11,J12,J14)/SUM(I10:I14)</f>
        <v>0</v>
      </c>
      <c r="F27" s="60"/>
      <c r="G27" s="60"/>
      <c r="H27" s="60"/>
      <c r="I27" s="63"/>
      <c r="J27" s="64"/>
    </row>
    <row r="28" spans="1:10" ht="23.25" x14ac:dyDescent="0.35">
      <c r="A28" s="54" t="s">
        <v>50</v>
      </c>
      <c r="B28" s="55"/>
      <c r="C28" s="55"/>
      <c r="D28" s="54"/>
      <c r="E28" s="56"/>
      <c r="F28" s="55"/>
      <c r="G28" s="55"/>
      <c r="H28" s="55"/>
      <c r="I28" s="67"/>
      <c r="J28" s="58"/>
    </row>
    <row r="29" spans="1:10" ht="24.75" x14ac:dyDescent="0.45">
      <c r="A29" s="80" t="s">
        <v>41</v>
      </c>
      <c r="D29" s="50" t="s">
        <v>42</v>
      </c>
      <c r="E29" s="51">
        <f>(1+B29)/$B$9</f>
        <v>0.2</v>
      </c>
      <c r="G29" s="33" t="s">
        <v>47</v>
      </c>
      <c r="H29" s="33">
        <f>E29+E30</f>
        <v>0.2</v>
      </c>
      <c r="I29" s="52">
        <f>H29/ddmax</f>
        <v>1</v>
      </c>
      <c r="J29" s="59">
        <f>10*(1-I29)</f>
        <v>0</v>
      </c>
    </row>
    <row r="30" spans="1:10" ht="24.75" x14ac:dyDescent="0.45">
      <c r="A30" s="81" t="s">
        <v>44</v>
      </c>
      <c r="B30" s="60"/>
      <c r="C30" s="60"/>
      <c r="D30" s="61" t="s">
        <v>45</v>
      </c>
      <c r="E30" s="62">
        <f>B30*SUM(J10)/SUM(I10:I14)</f>
        <v>0</v>
      </c>
      <c r="F30" s="60"/>
      <c r="G30" s="60"/>
      <c r="H30" s="60"/>
      <c r="I30" s="63"/>
      <c r="J30" s="64"/>
    </row>
    <row r="33" spans="3:3" x14ac:dyDescent="0.35">
      <c r="C33" s="68" t="s">
        <v>51</v>
      </c>
    </row>
  </sheetData>
  <pageMargins left="0.7" right="0.7" top="0.78740157500000008" bottom="0.78740157500000008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8"/>
  <sheetViews>
    <sheetView workbookViewId="0">
      <selection activeCell="A4" sqref="A4"/>
    </sheetView>
  </sheetViews>
  <sheetFormatPr baseColWidth="10" defaultColWidth="11.42578125" defaultRowHeight="15" x14ac:dyDescent="0.25"/>
  <cols>
    <col min="1" max="1" width="59.7109375" customWidth="1"/>
    <col min="2" max="2" width="4.42578125" customWidth="1"/>
    <col min="3" max="4" width="4.28515625" customWidth="1"/>
    <col min="5" max="5" width="4.42578125" customWidth="1"/>
    <col min="6" max="7" width="4.28515625" customWidth="1"/>
    <col min="8" max="9" width="4.42578125" customWidth="1"/>
    <col min="10" max="10" width="142.7109375" customWidth="1"/>
    <col min="11" max="11" width="11.42578125" style="70"/>
  </cols>
  <sheetData>
    <row r="1" spans="1:14" x14ac:dyDescent="0.25">
      <c r="A1" s="69" t="s">
        <v>52</v>
      </c>
    </row>
    <row r="2" spans="1:14" x14ac:dyDescent="0.25">
      <c r="B2" s="94" t="s">
        <v>8</v>
      </c>
      <c r="C2" s="95"/>
      <c r="D2" s="95"/>
      <c r="E2" s="95"/>
      <c r="F2" s="95"/>
      <c r="G2" s="95"/>
      <c r="H2" s="95"/>
      <c r="I2" s="95"/>
    </row>
    <row r="3" spans="1:14" x14ac:dyDescent="0.25">
      <c r="A3" t="s">
        <v>6</v>
      </c>
      <c r="B3" t="s">
        <v>53</v>
      </c>
      <c r="C3" t="s">
        <v>54</v>
      </c>
      <c r="D3" t="s">
        <v>55</v>
      </c>
      <c r="E3" t="s">
        <v>56</v>
      </c>
      <c r="F3" t="s">
        <v>57</v>
      </c>
      <c r="G3" t="s">
        <v>58</v>
      </c>
      <c r="H3" t="s">
        <v>59</v>
      </c>
      <c r="I3" t="s">
        <v>60</v>
      </c>
      <c r="J3" t="s">
        <v>61</v>
      </c>
      <c r="K3" s="70" t="s">
        <v>62</v>
      </c>
      <c r="L3" t="s">
        <v>63</v>
      </c>
    </row>
    <row r="4" spans="1:14" ht="45" x14ac:dyDescent="0.25">
      <c r="A4" s="70" t="s">
        <v>22</v>
      </c>
      <c r="B4">
        <v>9</v>
      </c>
      <c r="C4">
        <v>7</v>
      </c>
      <c r="D4">
        <v>0</v>
      </c>
      <c r="J4" s="70" t="s">
        <v>64</v>
      </c>
    </row>
    <row r="5" spans="1:14" ht="60" x14ac:dyDescent="0.25">
      <c r="A5" t="s">
        <v>18</v>
      </c>
      <c r="B5">
        <v>9</v>
      </c>
      <c r="C5">
        <v>5</v>
      </c>
      <c r="D5">
        <v>1</v>
      </c>
      <c r="J5" s="70" t="s">
        <v>65</v>
      </c>
      <c r="K5" s="70" t="s">
        <v>66</v>
      </c>
    </row>
    <row r="6" spans="1:14" ht="60" x14ac:dyDescent="0.25">
      <c r="A6" t="s">
        <v>11</v>
      </c>
      <c r="B6">
        <v>9</v>
      </c>
      <c r="C6">
        <v>5</v>
      </c>
      <c r="D6">
        <v>0</v>
      </c>
      <c r="J6" s="70" t="s">
        <v>67</v>
      </c>
      <c r="K6" s="70" t="s">
        <v>68</v>
      </c>
    </row>
    <row r="7" spans="1:14" ht="60" x14ac:dyDescent="0.25">
      <c r="A7" s="71" t="s">
        <v>19</v>
      </c>
      <c r="B7">
        <v>9</v>
      </c>
      <c r="C7">
        <v>7</v>
      </c>
      <c r="D7">
        <v>0</v>
      </c>
      <c r="J7" s="70" t="s">
        <v>69</v>
      </c>
      <c r="K7" s="70" t="s">
        <v>70</v>
      </c>
    </row>
    <row r="8" spans="1:14" ht="90" x14ac:dyDescent="0.25">
      <c r="A8" t="s">
        <v>10</v>
      </c>
      <c r="B8">
        <v>9</v>
      </c>
      <c r="C8">
        <v>7</v>
      </c>
      <c r="D8">
        <v>5</v>
      </c>
      <c r="E8">
        <v>0</v>
      </c>
      <c r="J8" s="70" t="s">
        <v>71</v>
      </c>
      <c r="L8" s="70" t="s">
        <v>72</v>
      </c>
    </row>
    <row r="9" spans="1:14" x14ac:dyDescent="0.25">
      <c r="A9" t="s">
        <v>73</v>
      </c>
      <c r="J9" s="70" t="s">
        <v>74</v>
      </c>
    </row>
    <row r="10" spans="1:14" ht="75" x14ac:dyDescent="0.25">
      <c r="A10" t="s">
        <v>17</v>
      </c>
      <c r="B10">
        <v>9</v>
      </c>
      <c r="C10">
        <v>8</v>
      </c>
      <c r="D10">
        <v>6</v>
      </c>
      <c r="E10">
        <v>5</v>
      </c>
      <c r="F10">
        <v>0</v>
      </c>
      <c r="J10" s="70" t="s">
        <v>75</v>
      </c>
      <c r="K10" s="72" t="s">
        <v>76</v>
      </c>
    </row>
    <row r="11" spans="1:14" ht="75" x14ac:dyDescent="0.25">
      <c r="A11" t="s">
        <v>20</v>
      </c>
      <c r="B11">
        <v>9</v>
      </c>
      <c r="C11">
        <v>8</v>
      </c>
      <c r="D11">
        <v>7</v>
      </c>
      <c r="E11">
        <v>5</v>
      </c>
      <c r="F11">
        <v>0</v>
      </c>
      <c r="J11" s="70" t="s">
        <v>77</v>
      </c>
      <c r="K11" s="73" t="s">
        <v>78</v>
      </c>
    </row>
    <row r="12" spans="1:14" ht="57.75" x14ac:dyDescent="0.25">
      <c r="A12" t="s">
        <v>15</v>
      </c>
      <c r="B12">
        <v>9</v>
      </c>
      <c r="C12">
        <v>7</v>
      </c>
      <c r="D12">
        <v>1</v>
      </c>
      <c r="J12" s="70" t="s">
        <v>79</v>
      </c>
      <c r="K12" s="73" t="s">
        <v>80</v>
      </c>
    </row>
    <row r="13" spans="1:14" ht="75" x14ac:dyDescent="0.25">
      <c r="A13" t="s">
        <v>13</v>
      </c>
      <c r="B13">
        <v>9</v>
      </c>
      <c r="C13">
        <v>8</v>
      </c>
      <c r="D13">
        <v>7</v>
      </c>
      <c r="E13">
        <v>6</v>
      </c>
      <c r="F13">
        <v>0</v>
      </c>
      <c r="J13" s="70" t="s">
        <v>81</v>
      </c>
      <c r="K13" s="73" t="s">
        <v>80</v>
      </c>
      <c r="N13" s="20"/>
    </row>
    <row r="14" spans="1:14" ht="57.75" x14ac:dyDescent="0.25">
      <c r="A14" t="s">
        <v>16</v>
      </c>
      <c r="B14">
        <v>9</v>
      </c>
      <c r="C14">
        <v>4</v>
      </c>
      <c r="D14">
        <v>1</v>
      </c>
      <c r="J14" s="70" t="s">
        <v>82</v>
      </c>
      <c r="K14" s="73" t="s">
        <v>83</v>
      </c>
    </row>
    <row r="15" spans="1:14" ht="60" x14ac:dyDescent="0.25">
      <c r="A15" t="s">
        <v>14</v>
      </c>
      <c r="B15">
        <v>9</v>
      </c>
      <c r="C15">
        <v>7</v>
      </c>
      <c r="D15">
        <v>3</v>
      </c>
      <c r="E15">
        <v>0</v>
      </c>
      <c r="J15" s="70" t="s">
        <v>84</v>
      </c>
      <c r="K15" s="73" t="s">
        <v>80</v>
      </c>
    </row>
    <row r="16" spans="1:14" ht="150" x14ac:dyDescent="0.25">
      <c r="A16" t="s">
        <v>12</v>
      </c>
      <c r="B16">
        <v>9</v>
      </c>
      <c r="C16">
        <v>8</v>
      </c>
      <c r="D16">
        <v>6</v>
      </c>
      <c r="E16">
        <v>5</v>
      </c>
      <c r="F16">
        <v>0</v>
      </c>
      <c r="J16" s="70" t="s">
        <v>85</v>
      </c>
      <c r="K16" s="73" t="s">
        <v>86</v>
      </c>
    </row>
    <row r="17" spans="1:11" ht="60" x14ac:dyDescent="0.25">
      <c r="A17" t="s">
        <v>21</v>
      </c>
      <c r="B17">
        <v>9</v>
      </c>
      <c r="C17">
        <v>7</v>
      </c>
      <c r="D17">
        <v>5</v>
      </c>
      <c r="E17">
        <v>0</v>
      </c>
      <c r="J17" s="70" t="s">
        <v>87</v>
      </c>
      <c r="K17" s="72" t="s">
        <v>88</v>
      </c>
    </row>
    <row r="18" spans="1:11" ht="60" x14ac:dyDescent="0.25">
      <c r="A18" t="s">
        <v>89</v>
      </c>
      <c r="J18" s="70" t="s">
        <v>90</v>
      </c>
      <c r="K18" s="73" t="s">
        <v>80</v>
      </c>
    </row>
    <row r="19" spans="1:11" ht="57.75" x14ac:dyDescent="0.25">
      <c r="A19" t="s">
        <v>91</v>
      </c>
      <c r="J19" s="70" t="s">
        <v>92</v>
      </c>
      <c r="K19" s="73" t="s">
        <v>93</v>
      </c>
    </row>
    <row r="20" spans="1:11" x14ac:dyDescent="0.25">
      <c r="J20" s="70"/>
    </row>
    <row r="21" spans="1:11" x14ac:dyDescent="0.25">
      <c r="J21" s="70"/>
    </row>
    <row r="22" spans="1:11" x14ac:dyDescent="0.25">
      <c r="J22" s="70"/>
    </row>
    <row r="23" spans="1:11" x14ac:dyDescent="0.25">
      <c r="J23" s="70"/>
    </row>
    <row r="24" spans="1:11" x14ac:dyDescent="0.25">
      <c r="J24" s="70"/>
    </row>
    <row r="25" spans="1:11" x14ac:dyDescent="0.25">
      <c r="J25" s="70"/>
    </row>
    <row r="26" spans="1:11" x14ac:dyDescent="0.25">
      <c r="J26" s="70"/>
    </row>
    <row r="27" spans="1:11" x14ac:dyDescent="0.25">
      <c r="J27" s="70"/>
    </row>
    <row r="28" spans="1:11" x14ac:dyDescent="0.25">
      <c r="J28" s="70"/>
    </row>
    <row r="29" spans="1:11" x14ac:dyDescent="0.25">
      <c r="J29" s="70"/>
    </row>
    <row r="30" spans="1:11" x14ac:dyDescent="0.25">
      <c r="J30" s="70"/>
    </row>
    <row r="31" spans="1:11" x14ac:dyDescent="0.25">
      <c r="J31" s="70"/>
    </row>
    <row r="32" spans="1:11" x14ac:dyDescent="0.25">
      <c r="J32" s="70"/>
    </row>
    <row r="33" spans="10:10" x14ac:dyDescent="0.25">
      <c r="J33" s="70"/>
    </row>
    <row r="34" spans="10:10" x14ac:dyDescent="0.25">
      <c r="J34" s="70"/>
    </row>
    <row r="35" spans="10:10" x14ac:dyDescent="0.25">
      <c r="J35" s="70"/>
    </row>
    <row r="36" spans="10:10" x14ac:dyDescent="0.25">
      <c r="J36" s="70"/>
    </row>
    <row r="37" spans="10:10" x14ac:dyDescent="0.25">
      <c r="J37" s="70"/>
    </row>
    <row r="38" spans="10:10" x14ac:dyDescent="0.25">
      <c r="J38" s="70"/>
    </row>
  </sheetData>
  <mergeCells count="1">
    <mergeCell ref="B2:I2"/>
  </mergeCells>
  <pageMargins left="0.7" right="0.7" top="0.78740157500000008" bottom="0.78740157500000008" header="0.3" footer="0.3"/>
  <pageSetup paperSize="9" orientation="portrait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D877AD23D3B747B31D9E46D44F5DF2" ma:contentTypeVersion="16" ma:contentTypeDescription="Create a new document." ma:contentTypeScope="" ma:versionID="6ab56e4f588cca2b95cff1f03ff7c222">
  <xsd:schema xmlns:xsd="http://www.w3.org/2001/XMLSchema" xmlns:xs="http://www.w3.org/2001/XMLSchema" xmlns:p="http://schemas.microsoft.com/office/2006/metadata/properties" xmlns:ns2="2f627e91-b252-498c-b6d0-4be0a0fc6235" xmlns:ns3="e9789944-41b2-43fc-a154-b660ef206f40" targetNamespace="http://schemas.microsoft.com/office/2006/metadata/properties" ma:root="true" ma:fieldsID="009a6dc7997217adb7cd4e0e2aec13fe" ns2:_="" ns3:_="">
    <xsd:import namespace="2f627e91-b252-498c-b6d0-4be0a0fc6235"/>
    <xsd:import namespace="e9789944-41b2-43fc-a154-b660ef206f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27e91-b252-498c-b6d0-4be0a0fc62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6e0d509f-c95e-42df-9019-818e834ae7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89944-41b2-43fc-a154-b660ef206f4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c76f8ea-2057-4a81-89c9-7efa2c519003}" ma:internalName="TaxCatchAll" ma:showField="CatchAllData" ma:web="e9789944-41b2-43fc-a154-b660ef206f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9789944-41b2-43fc-a154-b660ef206f40" xsi:nil="true"/>
    <lcf76f155ced4ddcb4097134ff3c332f xmlns="2f627e91-b252-498c-b6d0-4be0a0fc623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3A44DF8-C4D9-4A4B-B435-F92BF2A7DB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159FE2-F653-42AD-B69B-E97E36C77D1E}"/>
</file>

<file path=customXml/itemProps3.xml><?xml version="1.0" encoding="utf-8"?>
<ds:datastoreItem xmlns:ds="http://schemas.openxmlformats.org/officeDocument/2006/customXml" ds:itemID="{ACCEEC37-D6D7-479B-9E98-94B29CEC8632}">
  <ds:schemaRefs>
    <ds:schemaRef ds:uri="http://schemas.microsoft.com/office/2006/metadata/properties"/>
    <ds:schemaRef ds:uri="http://schemas.microsoft.com/office/infopath/2007/PartnerControls"/>
    <ds:schemaRef ds:uri="e9789944-41b2-43fc-a154-b660ef206f40"/>
    <ds:schemaRef ds:uri="2f627e91-b252-498c-b6d0-4be0a0fc623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Overview</vt:lpstr>
      <vt:lpstr>Disassembly Depth</vt:lpstr>
      <vt:lpstr>Conversion table</vt:lpstr>
      <vt:lpstr>ddmax</vt:lpstr>
      <vt:lpstr>difficulty_of_disassembly__alpha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Dawel, Lisa</dc:creator>
  <cp:keywords/>
  <dc:description/>
  <cp:lastModifiedBy>Köhler, Sarah</cp:lastModifiedBy>
  <cp:revision>6</cp:revision>
  <dcterms:created xsi:type="dcterms:W3CDTF">2024-07-02T14:20:23Z</dcterms:created>
  <dcterms:modified xsi:type="dcterms:W3CDTF">2025-08-04T07:30:11Z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0x01010025D877AD23D3B747B31D9E46D44F5DF2</vt:lpwstr>
  </property>
  <property fmtid="{D5CDD505-2E9C-101B-9397-08002B2CF9AE}" pid="3" name="MediaServiceImageTags">
    <vt:lpwstr/>
  </property>
</Properties>
</file>